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9440" windowHeight="9810" tabRatio="891"/>
  </bookViews>
  <sheets>
    <sheet name="מקרא" sheetId="2" r:id="rId1"/>
    <sheet name="טבלה 5.1.1" sheetId="16" r:id="rId2"/>
    <sheet name="סעיף 5.2" sheetId="5" r:id="rId3"/>
    <sheet name="סעיף 5.3 א" sheetId="8" r:id="rId4"/>
    <sheet name="סעיף 5.3 ב" sheetId="17" r:id="rId5"/>
    <sheet name="סעיף 5.3 ג" sheetId="18" r:id="rId6"/>
    <sheet name="סעיף 5.4" sheetId="10" r:id="rId7"/>
    <sheet name="סעיף 5.5" sheetId="12" r:id="rId8"/>
  </sheets>
  <definedNames>
    <definedName name="_Ref266613177" localSheetId="3">'סעיף 5.3 א'!#REF!</definedName>
    <definedName name="_Ref319924533" localSheetId="2">'סעיף 5.2'!$I$26</definedName>
    <definedName name="_Ref403938284" localSheetId="2">'סעיף 5.2'!#REF!</definedName>
    <definedName name="_Ref454813694" localSheetId="2">'סעיף 5.2'!$B$29</definedName>
    <definedName name="_Toc345492034" localSheetId="3">'סעיף 5.3 א'!#REF!</definedName>
    <definedName name="_Toc405396268" localSheetId="3">'סעיף 5.3 א'!#REF!</definedName>
    <definedName name="_Toc54878998" localSheetId="3">'סעיף 5.3 א'!$B$12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2" i="5" l="1"/>
  <c r="L12" i="5"/>
  <c r="M12" i="5"/>
  <c r="N12" i="5"/>
  <c r="P12" i="5" s="1"/>
  <c r="K13" i="5"/>
  <c r="L13" i="5"/>
  <c r="M13" i="5"/>
  <c r="N13" i="5"/>
  <c r="P13" i="5" s="1"/>
  <c r="K14" i="5"/>
  <c r="L14" i="5"/>
  <c r="M14" i="5"/>
  <c r="N14" i="5"/>
  <c r="P14" i="5" s="1"/>
  <c r="K15" i="5"/>
  <c r="L15" i="5"/>
  <c r="M15" i="5"/>
  <c r="N15" i="5"/>
  <c r="P15" i="5" s="1"/>
  <c r="E15" i="5"/>
  <c r="G15" i="5" s="1"/>
  <c r="E14" i="5"/>
  <c r="G14" i="5" s="1"/>
  <c r="E13" i="5"/>
  <c r="G13" i="5" s="1"/>
  <c r="E12" i="5"/>
  <c r="G12" i="5" s="1"/>
  <c r="B23" i="18" l="1"/>
  <c r="B22" i="18"/>
  <c r="B21" i="18"/>
  <c r="B20" i="18"/>
  <c r="B19" i="18"/>
  <c r="Y32" i="17"/>
  <c r="C23" i="18" s="1"/>
  <c r="D23" i="18" s="1"/>
  <c r="E28" i="12" s="1"/>
  <c r="F28" i="12" s="1"/>
  <c r="X32" i="17"/>
  <c r="C22" i="18" s="1"/>
  <c r="D22" i="18" s="1"/>
  <c r="E27" i="12" s="1"/>
  <c r="F27" i="12" s="1"/>
  <c r="W32" i="17"/>
  <c r="C21" i="18" s="1"/>
  <c r="V32" i="17"/>
  <c r="C20" i="18" s="1"/>
  <c r="U32" i="17"/>
  <c r="C19" i="18" s="1"/>
  <c r="D19" i="18" s="1"/>
  <c r="E24" i="12" s="1"/>
  <c r="F24" i="12" s="1"/>
  <c r="D21" i="18" l="1"/>
  <c r="E26" i="12" s="1"/>
  <c r="F26" i="12" s="1"/>
  <c r="D20" i="18"/>
  <c r="E25" i="12" s="1"/>
  <c r="F25" i="12" s="1"/>
  <c r="E30" i="12"/>
  <c r="F30" i="12" s="1"/>
  <c r="E29" i="12"/>
  <c r="F29" i="12" s="1"/>
  <c r="E18" i="8" l="1"/>
  <c r="E27" i="5" l="1"/>
  <c r="G27" i="5" s="1"/>
  <c r="K27" i="5"/>
  <c r="L27" i="5"/>
  <c r="M27" i="5"/>
  <c r="N27" i="5"/>
  <c r="K24" i="5"/>
  <c r="L24" i="5"/>
  <c r="M24" i="5"/>
  <c r="N24" i="5"/>
  <c r="E22" i="5"/>
  <c r="G22" i="5"/>
  <c r="E23" i="5"/>
  <c r="G23" i="5" s="1"/>
  <c r="E24" i="5"/>
  <c r="G24" i="5"/>
  <c r="K22" i="5"/>
  <c r="L22" i="5"/>
  <c r="M22" i="5"/>
  <c r="N22" i="5"/>
  <c r="K19" i="5"/>
  <c r="L19" i="5"/>
  <c r="M19" i="5"/>
  <c r="N19" i="5"/>
  <c r="E19" i="5"/>
  <c r="G19" i="5" s="1"/>
  <c r="B5" i="18"/>
  <c r="B6" i="18"/>
  <c r="B7" i="18"/>
  <c r="B8" i="18"/>
  <c r="B9" i="18"/>
  <c r="B10" i="18"/>
  <c r="B11" i="18"/>
  <c r="B12" i="18"/>
  <c r="B13" i="18"/>
  <c r="B14" i="18"/>
  <c r="B15" i="18"/>
  <c r="B16" i="18"/>
  <c r="B17" i="18"/>
  <c r="B18" i="18"/>
  <c r="G32" i="17"/>
  <c r="C5" i="18" s="1"/>
  <c r="H32" i="17"/>
  <c r="C6" i="18" s="1"/>
  <c r="I32" i="17"/>
  <c r="C7" i="18" s="1"/>
  <c r="J32" i="17"/>
  <c r="C8" i="18" s="1"/>
  <c r="K32" i="17"/>
  <c r="C9" i="18" s="1"/>
  <c r="L32" i="17"/>
  <c r="C10" i="18" s="1"/>
  <c r="M32" i="17"/>
  <c r="C11" i="18" s="1"/>
  <c r="N32" i="17"/>
  <c r="C12" i="18" s="1"/>
  <c r="O32" i="17"/>
  <c r="C13" i="18" s="1"/>
  <c r="P32" i="17"/>
  <c r="C14" i="18" s="1"/>
  <c r="Q32" i="17"/>
  <c r="C15" i="18" s="1"/>
  <c r="R32" i="17"/>
  <c r="C16" i="18" s="1"/>
  <c r="S32" i="17"/>
  <c r="C17" i="18" s="1"/>
  <c r="T32" i="17"/>
  <c r="C18" i="18" s="1"/>
  <c r="F32" i="17"/>
  <c r="C4" i="18" s="1"/>
  <c r="D16" i="18" l="1"/>
  <c r="E21" i="12" s="1"/>
  <c r="D12" i="18"/>
  <c r="E17" i="12" s="1"/>
  <c r="D8" i="18"/>
  <c r="E13" i="12" s="1"/>
  <c r="D15" i="18"/>
  <c r="E20" i="12" s="1"/>
  <c r="D11" i="18"/>
  <c r="E16" i="12" s="1"/>
  <c r="D7" i="18"/>
  <c r="E12" i="12" s="1"/>
  <c r="D18" i="18"/>
  <c r="E23" i="12" s="1"/>
  <c r="F23" i="12" s="1"/>
  <c r="D6" i="18"/>
  <c r="E11" i="12" s="1"/>
  <c r="D10" i="18"/>
  <c r="E15" i="12" s="1"/>
  <c r="D17" i="18"/>
  <c r="E22" i="12" s="1"/>
  <c r="F22" i="12" s="1"/>
  <c r="D13" i="18"/>
  <c r="E18" i="12" s="1"/>
  <c r="D9" i="18"/>
  <c r="E14" i="12" s="1"/>
  <c r="D5" i="18"/>
  <c r="E10" i="12" s="1"/>
  <c r="D14" i="18"/>
  <c r="E19" i="12" s="1"/>
  <c r="P19" i="5"/>
  <c r="P24" i="5"/>
  <c r="P27" i="5"/>
  <c r="P22" i="5"/>
  <c r="G3" i="16"/>
  <c r="F21" i="12" l="1"/>
  <c r="F20" i="12"/>
  <c r="F19" i="12"/>
  <c r="F18" i="12"/>
  <c r="F17" i="12"/>
  <c r="G3" i="12" l="1"/>
  <c r="E31" i="12" l="1"/>
  <c r="F31" i="12" s="1"/>
  <c r="F16" i="12"/>
  <c r="F15" i="12"/>
  <c r="F14" i="12"/>
  <c r="F13" i="12"/>
  <c r="F12" i="12"/>
  <c r="F11" i="12"/>
  <c r="F10" i="12"/>
  <c r="G20" i="8"/>
  <c r="G19" i="8"/>
  <c r="G18" i="8"/>
  <c r="G17" i="8"/>
  <c r="G16" i="8"/>
  <c r="G11" i="8"/>
  <c r="G12" i="8"/>
  <c r="G7" i="8"/>
  <c r="K10" i="5"/>
  <c r="L10" i="5"/>
  <c r="M10" i="5"/>
  <c r="N10" i="5"/>
  <c r="K11" i="5"/>
  <c r="L11" i="5"/>
  <c r="M11" i="5"/>
  <c r="N11" i="5"/>
  <c r="K16" i="5"/>
  <c r="L16" i="5"/>
  <c r="M16" i="5"/>
  <c r="N16" i="5"/>
  <c r="K17" i="5"/>
  <c r="L17" i="5"/>
  <c r="M17" i="5"/>
  <c r="N17" i="5"/>
  <c r="K18" i="5"/>
  <c r="L18" i="5"/>
  <c r="M18" i="5"/>
  <c r="N18" i="5"/>
  <c r="K20" i="5"/>
  <c r="L20" i="5"/>
  <c r="M20" i="5"/>
  <c r="N20" i="5"/>
  <c r="K21" i="5"/>
  <c r="L21" i="5"/>
  <c r="M21" i="5"/>
  <c r="N21" i="5"/>
  <c r="K23" i="5"/>
  <c r="L23" i="5"/>
  <c r="M23" i="5"/>
  <c r="N23" i="5"/>
  <c r="K25" i="5"/>
  <c r="L25" i="5"/>
  <c r="M25" i="5"/>
  <c r="N25" i="5"/>
  <c r="K26" i="5"/>
  <c r="L26" i="5"/>
  <c r="M26" i="5"/>
  <c r="N26" i="5"/>
  <c r="K28" i="5"/>
  <c r="L28" i="5"/>
  <c r="M28" i="5"/>
  <c r="N28" i="5"/>
  <c r="K29" i="5"/>
  <c r="L29" i="5"/>
  <c r="M29" i="5"/>
  <c r="N29" i="5"/>
  <c r="K30" i="5"/>
  <c r="L30" i="5"/>
  <c r="M30" i="5"/>
  <c r="N30" i="5"/>
  <c r="K31" i="5"/>
  <c r="L31" i="5"/>
  <c r="M31" i="5"/>
  <c r="N31" i="5"/>
  <c r="N9" i="5"/>
  <c r="M9" i="5"/>
  <c r="L9" i="5"/>
  <c r="K9" i="5"/>
  <c r="P31" i="5" l="1"/>
  <c r="P23" i="5"/>
  <c r="P30" i="5"/>
  <c r="P21" i="5"/>
  <c r="P18" i="5"/>
  <c r="P16" i="5"/>
  <c r="P11" i="5"/>
  <c r="P10" i="5"/>
  <c r="P9" i="5"/>
  <c r="P28" i="5"/>
  <c r="P17" i="5"/>
  <c r="P29" i="5"/>
  <c r="P26" i="5"/>
  <c r="P25" i="5"/>
  <c r="P20" i="5"/>
  <c r="I7" i="10" l="1"/>
  <c r="I14" i="10"/>
  <c r="I5" i="10" l="1"/>
  <c r="L5" i="10" s="1"/>
  <c r="E25" i="5"/>
  <c r="E26" i="5"/>
  <c r="G26" i="5" s="1"/>
  <c r="E28" i="5"/>
  <c r="E29" i="5"/>
  <c r="E30" i="5"/>
  <c r="E31" i="5"/>
  <c r="E18" i="5"/>
  <c r="E20" i="5"/>
  <c r="E21" i="5"/>
  <c r="E32" i="5"/>
  <c r="E33" i="5"/>
  <c r="E34" i="5"/>
  <c r="E35" i="5"/>
  <c r="E16" i="5"/>
  <c r="E17" i="5"/>
  <c r="G17" i="5" l="1"/>
  <c r="G21" i="5"/>
  <c r="G34" i="5"/>
  <c r="G33" i="5"/>
  <c r="G30" i="5"/>
  <c r="G20" i="5"/>
  <c r="G28" i="5"/>
  <c r="G32" i="5"/>
  <c r="G16" i="5"/>
  <c r="G18" i="5"/>
  <c r="G25" i="5"/>
  <c r="G29" i="5"/>
  <c r="G31" i="5"/>
  <c r="G35" i="5"/>
  <c r="E28" i="8" l="1"/>
  <c r="G33" i="8" l="1"/>
  <c r="G34" i="8"/>
  <c r="G35" i="8"/>
  <c r="G36" i="8"/>
  <c r="G37" i="8"/>
  <c r="G38" i="8"/>
  <c r="G39" i="8"/>
  <c r="G6" i="8"/>
  <c r="H6" i="8" s="1"/>
  <c r="K3" i="8" s="1"/>
  <c r="C32" i="8"/>
  <c r="B4" i="18" s="1"/>
  <c r="D4" i="18" s="1"/>
  <c r="E9" i="12" s="1"/>
  <c r="F9" i="12" l="1"/>
  <c r="G32" i="8"/>
  <c r="H32" i="8" s="1"/>
  <c r="E11" i="5"/>
  <c r="G11" i="5" s="1"/>
  <c r="E10" i="5"/>
  <c r="G10" i="5" s="1"/>
  <c r="E9" i="5"/>
  <c r="G9" i="5" s="1"/>
  <c r="G36" i="5" l="1"/>
  <c r="E8" i="12" s="1"/>
  <c r="F8" i="12" l="1"/>
  <c r="F33" i="12" s="1"/>
</calcChain>
</file>

<file path=xl/sharedStrings.xml><?xml version="1.0" encoding="utf-8"?>
<sst xmlns="http://schemas.openxmlformats.org/spreadsheetml/2006/main" count="404" uniqueCount="324">
  <si>
    <t>סעיפים רלבנטיים במכרז</t>
  </si>
  <si>
    <t>#</t>
  </si>
  <si>
    <t>מקרא</t>
  </si>
  <si>
    <t>שדה להזנת נתונים - רשות</t>
  </si>
  <si>
    <t>שדה מחושב</t>
  </si>
  <si>
    <t>קישור (HyperLink)</t>
  </si>
  <si>
    <r>
      <t xml:space="preserve">שדה להזנת נתונים - </t>
    </r>
    <r>
      <rPr>
        <b/>
        <u/>
        <sz val="14"/>
        <color theme="1"/>
        <rFont val="Arial"/>
        <family val="2"/>
        <scheme val="minor"/>
      </rPr>
      <t>חובה</t>
    </r>
    <r>
      <rPr>
        <sz val="11"/>
        <color theme="1"/>
        <rFont val="Arial"/>
        <family val="2"/>
        <charset val="177"/>
        <scheme val="minor"/>
      </rPr>
      <t xml:space="preserve"> על המציע למלא אותו</t>
    </r>
  </si>
  <si>
    <t>בדיקה תא</t>
  </si>
  <si>
    <t>סטאטוס גיליון</t>
  </si>
  <si>
    <t>הערות</t>
  </si>
  <si>
    <t>בדיקת טבלה</t>
  </si>
  <si>
    <t>רכיב עלות</t>
  </si>
  <si>
    <t>מחיר יח' (בש"ח)</t>
  </si>
  <si>
    <t>סה"כ עלות ליח' (אספקה והתקנה)</t>
  </si>
  <si>
    <t>הערות והפניות לסעיפי המכרז</t>
  </si>
  <si>
    <t>אספקה</t>
  </si>
  <si>
    <t>התקנה</t>
  </si>
  <si>
    <t>עלות כוללת לרכיב</t>
  </si>
  <si>
    <t>סוג השירות</t>
  </si>
  <si>
    <t>שנת תפעול</t>
  </si>
  <si>
    <t>בדיקה גיליון</t>
  </si>
  <si>
    <t>שם</t>
  </si>
  <si>
    <t>הפניה למכרז</t>
  </si>
  <si>
    <t>כמות להשוואת ההצעות</t>
  </si>
  <si>
    <t>מחיר שהוצע</t>
  </si>
  <si>
    <t>בדיקה</t>
  </si>
  <si>
    <r>
      <t xml:space="preserve">כל המחירים יוצגו בש"ח </t>
    </r>
    <r>
      <rPr>
        <b/>
        <u/>
        <sz val="28"/>
        <color theme="1"/>
        <rFont val="Arial"/>
        <family val="2"/>
        <charset val="177"/>
        <scheme val="minor"/>
      </rPr>
      <t>לא</t>
    </r>
    <r>
      <rPr>
        <sz val="28"/>
        <color theme="1"/>
        <rFont val="Arial"/>
        <family val="2"/>
        <charset val="177"/>
        <scheme val="minor"/>
      </rPr>
      <t xml:space="preserve"> כולל מע"מ</t>
    </r>
  </si>
  <si>
    <r>
      <t xml:space="preserve">עלות תחזוקה שנתית </t>
    </r>
    <r>
      <rPr>
        <b/>
        <u/>
        <sz val="14"/>
        <color theme="1"/>
        <rFont val="Arial"/>
        <family val="2"/>
      </rPr>
      <t>בתום</t>
    </r>
    <r>
      <rPr>
        <b/>
        <sz val="11"/>
        <color theme="1"/>
        <rFont val="Arial"/>
        <family val="2"/>
      </rPr>
      <t xml:space="preserve"> שנות האחריות
(ליח' אחת)</t>
    </r>
  </si>
  <si>
    <t>כמות</t>
  </si>
  <si>
    <t>תחזוקה</t>
  </si>
  <si>
    <t>כמות (יח')</t>
  </si>
  <si>
    <t>סעיף זה מגדיר את אופן השוואת ההצעות הכספיות של המציעים. ההשוואה מבוססת על עלות מחזור החיים של המערכת (LCC – Life Cycle Cost).
חישוב עלות מחזור החיים כולל גם רכיבי הוספה/גריעה ושירותים אופציונליים וזאת על מנת שההשוואה בין המציעים תכלול התייחסות לכל מרכיבי ההצעה הכספית ותשקף את העלות הריאלית בהתקשרויות מסוג זה (התקשרויות לתקופת זמן ארוכה מאד).</t>
  </si>
  <si>
    <t>עלות להשוואת הצעות (LCC)</t>
  </si>
  <si>
    <t>מחיר תפעול לשנה (בש"ח)</t>
  </si>
  <si>
    <t>טבלה 5.1.1 – מחירון שירותי כ"א</t>
  </si>
  <si>
    <t xml:space="preserve">טבלה 5.2 – עלות הקמת תשתיות מיקור חוץ </t>
  </si>
  <si>
    <t>5.2.1</t>
  </si>
  <si>
    <t>5.2.2</t>
  </si>
  <si>
    <t>5.2.3</t>
  </si>
  <si>
    <t>5.2.4</t>
  </si>
  <si>
    <t>5.2.5</t>
  </si>
  <si>
    <t>5.2.6</t>
  </si>
  <si>
    <t>5.2.7</t>
  </si>
  <si>
    <t>5.2.8</t>
  </si>
  <si>
    <t>5.2.9</t>
  </si>
  <si>
    <t>5.2.10</t>
  </si>
  <si>
    <t>5.2.11</t>
  </si>
  <si>
    <t>5.2.13</t>
  </si>
  <si>
    <t>5.2.14</t>
  </si>
  <si>
    <t>5.2.15</t>
  </si>
  <si>
    <t>5.2.16</t>
  </si>
  <si>
    <t>5.2.18</t>
  </si>
  <si>
    <t>5.2.19</t>
  </si>
  <si>
    <t>5.2.20</t>
  </si>
  <si>
    <t>5.2.21</t>
  </si>
  <si>
    <t>5.2.22</t>
  </si>
  <si>
    <t>חומרת גיבויים</t>
  </si>
  <si>
    <t>כלי לניהול הגיבויים</t>
  </si>
  <si>
    <t>כלי לניהול מדפסות</t>
  </si>
  <si>
    <t>מערכת לניטור ניהול ובקרה של תשתיות חומרה מרכזית</t>
  </si>
  <si>
    <t>כלי לבקרת גישה (NAC)</t>
  </si>
  <si>
    <t>כלי ניהול משתמשים והרשאות (IDM)</t>
  </si>
  <si>
    <t>רכיב ניהול תחנות עבודה, מחשבים ניידים מכשירים סלולאריים וטאבלטים</t>
  </si>
  <si>
    <t>תשתית טלפוניה עבור מוקד שירות (Help Desk)</t>
  </si>
  <si>
    <t>מערכת לניהול השירות ומדידת רמת השירות</t>
  </si>
  <si>
    <t>מערכת לביצוע סקירות מצאי</t>
  </si>
  <si>
    <t>מוצר הלבנה</t>
  </si>
  <si>
    <t>מוניטור מרכזי (MOM)</t>
  </si>
  <si>
    <t>‏3.5.5
רישיון Site License לכל המדפסות במשרד</t>
  </si>
  <si>
    <t>‏3.15.2.1</t>
  </si>
  <si>
    <t>מערכת לניטור, ניהול ובקרה של תשתית התקשורת (LAN ו- WAN)</t>
  </si>
  <si>
    <t>‏3.15.2.3</t>
  </si>
  <si>
    <t>‏3.15.3.2.3</t>
  </si>
  <si>
    <t>‏3.35.6.2</t>
  </si>
  <si>
    <r>
      <t xml:space="preserve">בטבלה 5.2 נדרש המציע לפרט את עלות הקמת תשתיות מיקור חוץ.
המציע יתחייב כי המחירים המפורטים בהצעתו יהיו מחירי מקסימום.
</t>
    </r>
    <r>
      <rPr>
        <b/>
        <u/>
        <sz val="14"/>
        <color theme="1"/>
        <rFont val="Arial"/>
        <family val="2"/>
        <scheme val="minor"/>
      </rPr>
      <t>על המציע להוסיף שורות לטבלה ככל שנדרש על מנת שתכיל את כל סוגי הציוד המפורטים במענהו לפרק 3.</t>
    </r>
    <r>
      <rPr>
        <b/>
        <sz val="11"/>
        <color theme="1"/>
        <rFont val="Arial"/>
        <family val="2"/>
        <scheme val="minor"/>
      </rPr>
      <t xml:space="preserve">
פריטים אשר יידרשו לצורך הקמת תשתיות מיקור חוץ ואשר אינם נכללים בטבלה (הכוללת את תוספות שהוסיף המציע למחירון) יסופקו ע"י המציע </t>
    </r>
    <r>
      <rPr>
        <b/>
        <u/>
        <sz val="14"/>
        <color theme="1"/>
        <rFont val="Arial"/>
        <family val="2"/>
        <scheme val="minor"/>
      </rPr>
      <t>ללא עלות</t>
    </r>
    <r>
      <rPr>
        <b/>
        <sz val="11"/>
        <color theme="1"/>
        <rFont val="Arial"/>
        <family val="2"/>
        <scheme val="minor"/>
      </rPr>
      <t xml:space="preserve">.
</t>
    </r>
    <r>
      <rPr>
        <b/>
        <u/>
        <sz val="11"/>
        <color theme="1"/>
        <rFont val="Arial"/>
        <family val="2"/>
        <scheme val="minor"/>
      </rPr>
      <t xml:space="preserve">
חובה להזין ערך בכך התאים המודגשים בצהוב. במידה ולא נדרש פריט כזה, יש להזין את הערך 0.</t>
    </r>
    <r>
      <rPr>
        <b/>
        <u/>
        <sz val="14"/>
        <color theme="1"/>
        <rFont val="Arial"/>
        <family val="2"/>
        <scheme val="minor"/>
      </rPr>
      <t xml:space="preserve"> אין להשאיר תאים ריקים</t>
    </r>
  </si>
  <si>
    <t xml:space="preserve">סה"כ עלות הקמת תשתיות מיקור חוץ </t>
  </si>
  <si>
    <t>5.3.1</t>
  </si>
  <si>
    <t>5.3.2</t>
  </si>
  <si>
    <t>5.3.3</t>
  </si>
  <si>
    <t>5.3.4</t>
  </si>
  <si>
    <t>5.3.5</t>
  </si>
  <si>
    <t>5.3.6</t>
  </si>
  <si>
    <t>5.3.7</t>
  </si>
  <si>
    <t>5.3.8</t>
  </si>
  <si>
    <t>5.3.9</t>
  </si>
  <si>
    <t>5.3.10</t>
  </si>
  <si>
    <t>5.3.11</t>
  </si>
  <si>
    <t>5.3.12</t>
  </si>
  <si>
    <t>5.3.13</t>
  </si>
  <si>
    <t>5.3.14</t>
  </si>
  <si>
    <t>5.3.15</t>
  </si>
  <si>
    <t>5.3.16</t>
  </si>
  <si>
    <t>5.3.17</t>
  </si>
  <si>
    <t>5.3.18</t>
  </si>
  <si>
    <t>5.3.19</t>
  </si>
  <si>
    <t>5.3.20</t>
  </si>
  <si>
    <t>5.3.21</t>
  </si>
  <si>
    <t>5.3.22</t>
  </si>
  <si>
    <t>מחיר (₪)
לשנה</t>
  </si>
  <si>
    <t>תכנון, ניהול ובקרה</t>
  </si>
  <si>
    <t>כח-אדם לתכנון, ניהול ובקרה</t>
  </si>
  <si>
    <t>תפעול ותחזוקת ציוד קצה וציוד מיוחד</t>
  </si>
  <si>
    <t>הפעלת מוקד תמיכה (Help Desk)</t>
  </si>
  <si>
    <t>כח אדם ואמצעים לאספקת השירותים</t>
  </si>
  <si>
    <t>כח-אדם לביצוע שינויים ושיפורים בהיקף בנק הבסיס כמפורט בפרק 4 בסעיף 4.4.6</t>
  </si>
  <si>
    <t>תכנון קיבולת - Capacity Planning</t>
  </si>
  <si>
    <t>ביצוע סקר מצאי שנתי</t>
  </si>
  <si>
    <t>‏4.4.2</t>
  </si>
  <si>
    <t>‏4.4.3</t>
  </si>
  <si>
    <t>‏4.4.4.1</t>
  </si>
  <si>
    <t>‏4.4.4.2</t>
  </si>
  <si>
    <t>‏4.4.13</t>
  </si>
  <si>
    <t xml:space="preserve">סעיף 5.5  – עלות כוללת – עלות להשוואת הצעות </t>
  </si>
  <si>
    <t>עלות מהוונת</t>
  </si>
  <si>
    <t>5.5.1</t>
  </si>
  <si>
    <t>5.5.2</t>
  </si>
  <si>
    <t>5.5.3</t>
  </si>
  <si>
    <t>5.5.4</t>
  </si>
  <si>
    <t>5.5.5</t>
  </si>
  <si>
    <t>5.5.6</t>
  </si>
  <si>
    <t>5.5.7</t>
  </si>
  <si>
    <t>5.5.8</t>
  </si>
  <si>
    <t>5.5.9</t>
  </si>
  <si>
    <t>5.5.10</t>
  </si>
  <si>
    <t>5.5.11</t>
  </si>
  <si>
    <t>5.5.12</t>
  </si>
  <si>
    <t>5.5.13</t>
  </si>
  <si>
    <t>5.5.14</t>
  </si>
  <si>
    <t>סה"כ עלות הקמת תשתיות מיקור חוץ</t>
  </si>
  <si>
    <t>בסוף שנת ההתקשרות הראשונה</t>
  </si>
  <si>
    <t>עלות תפעול ותחזוקה – סל בסיס שנה 1</t>
  </si>
  <si>
    <t>עלות תפעול ותחזוקה – סל בסיס שנה 2</t>
  </si>
  <si>
    <t>עלות תפעול ותחזוקה – סל בסיס שנה 3</t>
  </si>
  <si>
    <t>עלות תפעול ותחזוקה – סל בסיס שנה 4</t>
  </si>
  <si>
    <t>עלות תפעול ותחזוקה – סל בסיס שנה 5</t>
  </si>
  <si>
    <t>בתום 3 שנות תפעול ותחזוקה</t>
  </si>
  <si>
    <t>תוספת במחיר התפעול בגין מספר אתרים</t>
  </si>
  <si>
    <t>בתום 3 שנת תפעול ותחזוקה</t>
  </si>
  <si>
    <t>שיעור ריבית להיוון (שנתית)</t>
  </si>
  <si>
    <t>שיעור ריבית להיוון (חודשית)</t>
  </si>
  <si>
    <t>5.5.15</t>
  </si>
  <si>
    <t>5.5.16</t>
  </si>
  <si>
    <t>5.5.17</t>
  </si>
  <si>
    <t>5.5.18</t>
  </si>
  <si>
    <t>5.5.19</t>
  </si>
  <si>
    <t>עלות תפעול ותחזוקה – סל בסיס שנה 6 (שנת אופציה ראשונה)</t>
  </si>
  <si>
    <t>עלות תפעול ותחזוקה – סל בסיס שנה 7 (שנת אופציה שניה)</t>
  </si>
  <si>
    <t>עלות תפעול ותחזוקה – סל בסיס שנה 8 (שנת אופציה שלישית)</t>
  </si>
  <si>
    <t>עלות תפעול ותחזוקה – סל בסיס שנה 9 (שנת אופציה רביעית)</t>
  </si>
  <si>
    <t>עלות תפעול ותחזוקה – סל בסיס שנה 10 (שנת אופציה חמישית)</t>
  </si>
  <si>
    <t>עלות תפעול ותחזוקה – סל בסיס שנה 11 (שנת אופציה שישית)</t>
  </si>
  <si>
    <t>עלות תפעול ותחזוקה – סל בסיס שנה 12 (שנת אופציה שביעית)</t>
  </si>
  <si>
    <t>עלות תפעול ותחזוקה – סל בסיס שנה 13 (שנת אופציה שמינית)</t>
  </si>
  <si>
    <r>
      <t xml:space="preserve">המציע נדרש למלא את מחיר שעת עבודה </t>
    </r>
    <r>
      <rPr>
        <b/>
        <u/>
        <sz val="16"/>
        <color theme="1"/>
        <rFont val="Arial"/>
        <family val="2"/>
        <scheme val="minor"/>
      </rPr>
      <t>אחיד</t>
    </r>
    <r>
      <rPr>
        <b/>
        <sz val="11"/>
        <color theme="1"/>
        <rFont val="Arial"/>
        <family val="2"/>
        <scheme val="minor"/>
      </rPr>
      <t xml:space="preserve"> לכל בעלי התפקידים אישר יידרשו לצורך מתן השירותים במסגרת בנק שעות השו"ש.
מחיר שעת השוש לא יעלה על 180 ₪ לשעת עבודה</t>
    </r>
  </si>
  <si>
    <r>
      <t xml:space="preserve">מחיר </t>
    </r>
    <r>
      <rPr>
        <b/>
        <u/>
        <sz val="11"/>
        <color theme="1"/>
        <rFont val="Arial"/>
        <family val="2"/>
      </rPr>
      <t>אחיד</t>
    </r>
    <r>
      <rPr>
        <b/>
        <sz val="11"/>
        <color theme="1"/>
        <rFont val="Arial"/>
        <family val="2"/>
      </rPr>
      <t xml:space="preserve"> לשעת שו"ש</t>
    </r>
  </si>
  <si>
    <t>הפעלת מוקד ניהול טכני (NOC)</t>
  </si>
  <si>
    <t>הפעלת מוקד ניהול אבטחת מידע (SOC)</t>
  </si>
  <si>
    <t>‏4.4.4.3</t>
  </si>
  <si>
    <t xml:space="preserve">‏4.4.6
</t>
  </si>
  <si>
    <t>‏4.4.1.1</t>
  </si>
  <si>
    <t>תפעול ותחזוקת תשתיות חומרה ותוכנה מרכזיות במרכז המחשבים (DC)</t>
  </si>
  <si>
    <t>תפעול ותחזוקת תשתיות חומרה ותוכנה מרכזיות באתר בגיבוי (DR)</t>
  </si>
  <si>
    <t>כח-אדם לתפעול מרכז המחשבים ותשתיות מרכזיות כולל התקנה של ציוד לרבות במסגרת עדכניות טכנולוגית
חידוש מידי שנה של הסכמי תחזוקה לכל החומרה המרכזית לרבות הסכמי רישוי תוכנה ותחזוקת תוכנה לכל מוצרי התוכנה המשולבים בחומרה המרכזית המפורטת בפרק 3</t>
  </si>
  <si>
    <t xml:space="preserve">4.4.1.2 </t>
  </si>
  <si>
    <t>תפעול ותחזוקת תוכנות תשתית ומוצרי מדף במרכז המחשבים (DC)</t>
  </si>
  <si>
    <t>תפעול ותחזוקת תוכנות תשתית ומוצרי מדף באתר בגיבוי (DR)</t>
  </si>
  <si>
    <t>כח-אדם לתחזוקת תוכנות התשתית והיישומים לרבות ביצוע שינויים ותוספות ושדרוגים שוטפים
חידוש מידי שנה של הסכמי רישוי ותחזוקת תוכנה לכל תוכנות תשתית ומוצרי מדף המפורטים בפרק 3</t>
  </si>
  <si>
    <t>כח-אדם ואמצעים לאספקת השירותים</t>
  </si>
  <si>
    <t>תפעול וניהול רשתות תקשורת ורכיבי אבטחת מידע (חומרת ותוכנה) במרכז המחשבים (DC)</t>
  </si>
  <si>
    <t>תפעול וניהול רשתות תקשורת ורכיבי אבטחת מידע (חומרת ותוכנה) באתר בגיבוי (DR)</t>
  </si>
  <si>
    <t>תפעול וניהול רשתות תקשורת ורכיבי אבטחת מידע (חומרת ותוכנה) בכל יתר אתרי המשרד</t>
  </si>
  <si>
    <t>שינויים ושיפורים (מחיר בנק בסיס בהיקף 6,000 שעות בשנה)</t>
  </si>
  <si>
    <t>‏4.2.2.4 ס"ק 1
‏4.4.9
‏4.4.10
‏4.4.11
4.4.14
4.4.15
4.4.17</t>
  </si>
  <si>
    <r>
      <t xml:space="preserve">בסעיף זה נדרש המציע לפרט את עלויות התפעול והתחזוקה בכל אחת מתקופות ההסכם וזאת תוך פירוט העלות של כל אחד מתחומי השירות הנדרשים במכרז ואשר מפורטים בנספח 4.0.2.1 (Service Matrix) ובשאר פרקי המכרז. 
</t>
    </r>
    <r>
      <rPr>
        <b/>
        <u/>
        <sz val="11"/>
        <color theme="1"/>
        <rFont val="Arial"/>
        <family val="2"/>
        <scheme val="minor"/>
      </rPr>
      <t>על המציע להוסיף שורות לטבלה ככל שנדרש על מנת שתכיל את כל עלויות התפעול והתחזוקה. ככל שיהיו רכיבי תפעול ותחזוקה נוספים שיידרשו והמציע לא פירט אותם בטבלה זו (למעט שמירה על עדכניות טכנולוגית המפורטת בסעיף 5.4 שלהלן) הוא יספק אותם כחלק מהסל הבסיסי וללא תוספת עלות למשרד</t>
    </r>
  </si>
  <si>
    <t>‏4.4.16</t>
  </si>
  <si>
    <t xml:space="preserve">שירותי הטמעה באתרי המשרד </t>
  </si>
  <si>
    <t>4.4.18</t>
  </si>
  <si>
    <t>סה"כ  עלות תפעול ותחזוקה (ללא שירותי עדכניות טכנולוגית) בשנת התפעול הראשונה</t>
  </si>
  <si>
    <t>6 (שנת אופציה ראשונה)</t>
  </si>
  <si>
    <t>7 (שנת אופציה שניה)</t>
  </si>
  <si>
    <t>8 (שנת אופציה שלישית)</t>
  </si>
  <si>
    <t>9 (שנת אופציה רביעית)</t>
  </si>
  <si>
    <t>10 (שנת אופציה חמישית)</t>
  </si>
  <si>
    <t>11 (שנת אופציה שישית)</t>
  </si>
  <si>
    <t>12 (שנת אופציה שביעית)</t>
  </si>
  <si>
    <t>13 (שנת אופציה שמינית)</t>
  </si>
  <si>
    <t>15 (שנת אופציה עשירית)</t>
  </si>
  <si>
    <t>14 (שנת אופציה תשיעית)</t>
  </si>
  <si>
    <t>רכיב</t>
  </si>
  <si>
    <t>סעיף במכרז</t>
  </si>
  <si>
    <t>‏3.1</t>
  </si>
  <si>
    <t>33.3% שנה בגודל זיכרון (RAM)</t>
  </si>
  <si>
    <t>‏3.2.1</t>
  </si>
  <si>
    <t>‏3.2.2</t>
  </si>
  <si>
    <t>‏3.31</t>
  </si>
  <si>
    <t>133.33% גידול ברוחב הפס</t>
  </si>
  <si>
    <t>‏3.30</t>
  </si>
  <si>
    <t>‏3.35</t>
  </si>
  <si>
    <t>FW ו- WEB &amp; MAIL Gateway 133.33% גידול ברוחב הפס</t>
  </si>
  <si>
    <t>‏3.3.1</t>
  </si>
  <si>
    <t>צגים</t>
  </si>
  <si>
    <t>‏3.3.2</t>
  </si>
  <si>
    <t>10% בגודל הצג</t>
  </si>
  <si>
    <t>ציוד מיוחד</t>
  </si>
  <si>
    <t>‏3.4</t>
  </si>
  <si>
    <t>מדפסות אישיות</t>
  </si>
  <si>
    <t>‏3.3.3</t>
  </si>
  <si>
    <t>מדפסות מחלקתיות (משולבות ולא משולבות)</t>
  </si>
  <si>
    <t>פלוטרים</t>
  </si>
  <si>
    <r>
      <t xml:space="preserve">גיל מרבי לציוד </t>
    </r>
    <r>
      <rPr>
        <b/>
        <u/>
        <sz val="12"/>
        <color theme="1"/>
        <rFont val="Gisha"/>
        <family val="2"/>
      </rPr>
      <t>ממועד ההתקנה</t>
    </r>
    <r>
      <rPr>
        <b/>
        <sz val="12"/>
        <color theme="1"/>
        <rFont val="Gisha"/>
        <family val="2"/>
      </rPr>
      <t xml:space="preserve"> </t>
    </r>
  </si>
  <si>
    <r>
      <t xml:space="preserve">אחוז גידול </t>
    </r>
    <r>
      <rPr>
        <b/>
        <u/>
        <sz val="12"/>
        <color theme="1"/>
        <rFont val="Gisha"/>
        <family val="2"/>
      </rPr>
      <t>לשנה</t>
    </r>
    <r>
      <rPr>
        <b/>
        <sz val="12"/>
        <color theme="1"/>
        <rFont val="Gisha"/>
        <family val="2"/>
      </rPr>
      <t xml:space="preserve"> </t>
    </r>
    <r>
      <rPr>
        <b/>
        <sz val="11"/>
        <color theme="1"/>
        <rFont val="Gisha"/>
        <family val="2"/>
      </rPr>
      <t>הנכלל בסל הבסיסי</t>
    </r>
  </si>
  <si>
    <t>33.3% נפח דיסקים נטו
33.3% בביצועים (IOPs)</t>
  </si>
  <si>
    <t>שרתים באתר המרכזי (DC)</t>
  </si>
  <si>
    <t>שרתים באתר הגיבוי (DR)</t>
  </si>
  <si>
    <t>מערכי אחסון באתר המרכזי (DC)</t>
  </si>
  <si>
    <t>מערכי אחסון באתר הגיבוי (DR)</t>
  </si>
  <si>
    <t>מערכי גיבוי (Backup to Disk) וספריות גיבוי/קלטות באתר המרכזי (DC)</t>
  </si>
  <si>
    <t>מערכי גיבוי (Backup to Disk) וספריות גיבוי/קלטות באתר הגיבוי (DR)</t>
  </si>
  <si>
    <t>נתבים באתר המרכזי (DC)</t>
  </si>
  <si>
    <t>נתבים באתר הגיבוי (DR)</t>
  </si>
  <si>
    <t>נתבים באתרי המשתמשים של המשרד</t>
  </si>
  <si>
    <t>מתגי Backbone באתר המרכזי (DC)</t>
  </si>
  <si>
    <t>מתגי Backbone באתר הגיבוי (DR)</t>
  </si>
  <si>
    <t>מתגים באתר המרכזי (DC)</t>
  </si>
  <si>
    <t>מתגים באתר הגיבוי (DR)</t>
  </si>
  <si>
    <t>מתגים באתרי המשתמשים של המשרד</t>
  </si>
  <si>
    <t>חומרת אבטחת מידע מכל סוג שהוא לרבות: FW, DLP, הלבנה, NAC, WEB &amp; MAIL Gateway, SIEM  באתר המרכזי (DC)</t>
  </si>
  <si>
    <t>חומרת אבטחת מידע מכל סוג שהוא לרבות: FW, DLP, הלבנה, NAC, WEB &amp; MAIL Gateway, SIEM  באתר הגיבוי</t>
  </si>
  <si>
    <t>עמדות קצה</t>
  </si>
  <si>
    <t>מחשבים ניידים</t>
  </si>
  <si>
    <t>שנה 1</t>
  </si>
  <si>
    <t>שנה 2</t>
  </si>
  <si>
    <t>שנה 3</t>
  </si>
  <si>
    <t>שנה 4</t>
  </si>
  <si>
    <t>שנה 5</t>
  </si>
  <si>
    <t>שנה 6</t>
  </si>
  <si>
    <t>שנה 7</t>
  </si>
  <si>
    <t>שנה 8</t>
  </si>
  <si>
    <t>שנה 9</t>
  </si>
  <si>
    <t>שנה 10</t>
  </si>
  <si>
    <t>שנה 11</t>
  </si>
  <si>
    <t>שנה 12</t>
  </si>
  <si>
    <t>שנה 13</t>
  </si>
  <si>
    <t>שנה 14</t>
  </si>
  <si>
    <t>שנה 15</t>
  </si>
  <si>
    <t>עלות שנתית כוללת לשמירה על עדכניות טכנולוגית</t>
  </si>
  <si>
    <t>עלות שנתית לשמירה על עדכניות טכנולוכית</t>
  </si>
  <si>
    <t>עלות שנתית של סל הבסיס</t>
  </si>
  <si>
    <t>בהתאם למענה הספק לסעיף ‏3.2.2.2</t>
  </si>
  <si>
    <t xml:space="preserve">בהתאם למענה הספק לסעיף ‏3.2.3.2
</t>
  </si>
  <si>
    <t>‏3.15.2.2</t>
  </si>
  <si>
    <t>כלי לניהול תהליכי אצווה</t>
  </si>
  <si>
    <t>‏3.15.2.4</t>
  </si>
  <si>
    <t>3.15.3.2</t>
  </si>
  <si>
    <t>3.15.3.3</t>
  </si>
  <si>
    <t xml:space="preserve">רכיב להפצה ולניהול גרסאות תוכנה </t>
  </si>
  <si>
    <t>3.15.4.2.1</t>
  </si>
  <si>
    <t xml:space="preserve">רכיב ניהול שרתים ותחנות הקצה </t>
  </si>
  <si>
    <t>3.15.4.2.2</t>
  </si>
  <si>
    <t xml:space="preserve">רכיב לניהול תצורה ומצאי מרכזי </t>
  </si>
  <si>
    <t xml:space="preserve">3.15.4.2.3 </t>
  </si>
  <si>
    <t>3.15.4.3.1</t>
  </si>
  <si>
    <t xml:space="preserve">נתב השיחות (IVR) ומערכת Contact Center </t>
  </si>
  <si>
    <t>3.15.4.3.2</t>
  </si>
  <si>
    <t>3.15.4.3.3</t>
  </si>
  <si>
    <t xml:space="preserve">רכיב מדידת חווית משתמש </t>
  </si>
  <si>
    <t xml:space="preserve">3.15.4.4 </t>
  </si>
  <si>
    <t xml:space="preserve">3.15.4.5 </t>
  </si>
  <si>
    <t>כח-אדם לתפעול התשתיות במרכז המחשבים (DC) אתר הגיבוי (DR) ואתרי המשרד כולל התקנה של ציוד לרבות במסגרת עדכניות טכנולוגית
חידוש מידי שנה של הסכמי תחזוקה לכל חומרת התקשורת, חומרת אבטחת המידע וכלי אבטחת המידע  המפורטים בפרק 3</t>
  </si>
  <si>
    <t>טבלה 5.3 ג'</t>
  </si>
  <si>
    <t>תוספת במחיר התפעול בגין מספר משתמשים פנימיים</t>
  </si>
  <si>
    <t>תוספת במחיר התפעול בגין מספר משתמשים חיצוניים</t>
  </si>
  <si>
    <t>4 (תוספת של 50 משתמשים פנימיים)</t>
  </si>
  <si>
    <t>4 (תוספת של 100 משתמשים חיצוניים)</t>
  </si>
  <si>
    <t>תוספת של 5 אתרים</t>
  </si>
  <si>
    <t>16 (שנת אופציה אחד עשרה)</t>
  </si>
  <si>
    <t>17 (שנת אופציה שתים עשרה)</t>
  </si>
  <si>
    <t>18 (שנת אופציה שלוש עשרה)</t>
  </si>
  <si>
    <t>19 (שנת אופציה ארבע עשרה)</t>
  </si>
  <si>
    <t>20 (שנת אופציה חמש עשרה)</t>
  </si>
  <si>
    <t>שנה 16</t>
  </si>
  <si>
    <t>שנה 17</t>
  </si>
  <si>
    <t>שנה 18</t>
  </si>
  <si>
    <t>שנה 19</t>
  </si>
  <si>
    <t>שנה 20</t>
  </si>
  <si>
    <t>5.5.20</t>
  </si>
  <si>
    <t>5.5.21</t>
  </si>
  <si>
    <t>5.5.22</t>
  </si>
  <si>
    <t>5.5.23</t>
  </si>
  <si>
    <t>5.5.24</t>
  </si>
  <si>
    <t>עלות תפעול ותחזוקה – סל בסיס שנה 14 (שנת אופציה תשיעית)</t>
  </si>
  <si>
    <t>עלות תפעול ותחזוקה – סל בסיס שנה 15 (שנת אופציה עשירית)</t>
  </si>
  <si>
    <t>עלות תפעול ותחזוקה – סל בסיס שנה 16 (שנת אופציה אחת עשרה)</t>
  </si>
  <si>
    <t>עלות תפעול ותחזוקה – סל בסיס שנה 17 (שנת אופציה שתים עשרה)</t>
  </si>
  <si>
    <t>עלות תפעול ותחזוקה – סל בסיס שנה 18 (שנת אופציה שלוש עשרה)</t>
  </si>
  <si>
    <t>עלות תפעול ותחזוקה – סל בסיס שנה 19 (שנת אופציה ארבע עשרה)</t>
  </si>
  <si>
    <t>עלות תפעול ותחזוקה – סל בסיס שנה 20 (שנת אופציה חמש עשרה)</t>
  </si>
  <si>
    <t>סעיף 5.3 א'  – עלות תפעול ותחזוקה (ללא שירותי עדכניות טכנולוגית)</t>
  </si>
  <si>
    <t>סעיף 5.3 ג' – עלות סל הבסיס</t>
  </si>
  <si>
    <t>סעיף 5.3 ב'  – עלות שירותי עדכניות טכנולוגית</t>
  </si>
  <si>
    <t>סעיף 5.4  – תוספות/גריעות</t>
  </si>
  <si>
    <t>סעיף 5.4.1  –  תוספת/גריעה בהיקף המשתמשים</t>
  </si>
  <si>
    <t>סעיף 5.4.2  – תוספת/גריעה במספר אתרים</t>
  </si>
  <si>
    <t>מחיר תוספת/גריעה ל/ממחיר התפעול השנתי עבור הוספה/גריעה של 50 משתמשים חיצוניים (עמדות עבודה המתחברות מרחוק) מחוץ לרשת המשרד</t>
  </si>
  <si>
    <t>מחיר תוספת/גריעה ל/ממחיר התפעול השנתי עבור הוספה/גריעה של 50 משתמשים פנימיים (עמדות עבודה ברשת המשרד) (₪)</t>
  </si>
  <si>
    <r>
      <t xml:space="preserve">המציע יפרט בטבלה זו את רכיבי העלות לשמירה על עדכניות טכנולוגית בכל אחת משנות ההתקשרות. עלויות אלו ייגזרו מרכיבי החומרה המפורטים בפרק 3, גיל רכיבים אלו כפי שמפורט בפרק 3 והדרישות לעדכניות טכנולוגית כפי שמפורטות בסעיף ‏4.4.8 לעיל, </t>
    </r>
    <r>
      <rPr>
        <b/>
        <u/>
        <sz val="14"/>
        <color theme="1"/>
        <rFont val="Arial"/>
        <family val="2"/>
        <scheme val="minor"/>
      </rPr>
      <t>לרבות אחוז הגידול השנתי</t>
    </r>
    <r>
      <rPr>
        <b/>
        <sz val="11"/>
        <color theme="1"/>
        <rFont val="Arial"/>
        <family val="2"/>
        <scheme val="minor"/>
      </rPr>
      <t xml:space="preserve"> המגולם במנגנון העדכניות הטכנולוגית.
לעניין אחוז הגידול השנתי, לדוגמה אם מערך אחסון משודרג אחת ל 3 שנים ואחוז הגידול השנתי בנפח הדיסק והביצועים נקבע ל 33.3%, מערך האחסון החליפי שיסופק לאחר 3 שנים יהיה בנפח נטו ובביצועים הגדולים ב 100% ממערך האחסון המוחלף. לא מבוצעת הרחבה של הרכיב משנה לשנה אלא במועד השדרוג.
במקרה ובשנה מסויימת לא נדרש לעדכן טכנולוגית רכיב, יש לציין בטבלה 0 (אפס) בתא הרלבנטי.
</t>
    </r>
    <r>
      <rPr>
        <b/>
        <u/>
        <sz val="14"/>
        <color theme="1"/>
        <rFont val="Arial"/>
        <family val="2"/>
        <scheme val="minor"/>
      </rPr>
      <t>במידה ויושארו בטבלה תאים ריקים, המשרד יתחשב בהם כאילו הזין בהם המציע ערך 0.</t>
    </r>
  </si>
  <si>
    <t>200%
לפחות 10% מהפורטים בקצב המרבי</t>
  </si>
  <si>
    <t>33% בגודל זיכרון (RAM)</t>
  </si>
  <si>
    <t>כל ציוד אחר שלא פורט בסעיפים 1 עד 23 לעיל</t>
  </si>
  <si>
    <t>רישוי שרתים וירטואליים (vSphere Enterprise) עבור פרוייקט הסבה ל Vmware</t>
  </si>
  <si>
    <t>רישוי ניהול שרתים וירטואליים (vCenter) עבור פרוייקט הסבה ל Vmware</t>
  </si>
  <si>
    <t>רישוי ניטור שרתים וירטואליים (vCenter Ops ADV) עבור פרוייקט הסבה ל Vmware</t>
  </si>
  <si>
    <t xml:space="preserve">רישוי עבור ניהול המעבר לאתר גיבוי (Vmware SRM) עבור פרוייקט הסבה ל Vmware </t>
  </si>
  <si>
    <t>סעיפים ‏3.1.2.2 ו- ‏3.10.2</t>
  </si>
  <si>
    <t>5.2.12</t>
  </si>
  <si>
    <t>5.2.17</t>
  </si>
  <si>
    <t>5.2.23</t>
  </si>
  <si>
    <t>5.2.24</t>
  </si>
  <si>
    <t>5.2.25</t>
  </si>
  <si>
    <t>5.2.26</t>
  </si>
  <si>
    <t>5.2.27</t>
  </si>
  <si>
    <t>מחיר תוספת/גריעה ל/ממחיר התפעול השנתי עבור הוספה/גריעה של אתר משרדי  (₪)</t>
  </si>
  <si>
    <t>על המציע לציין את המחיר שיתווסף/ייגרע ל/ממחיר התפעול השנתי עבור הוספה/גריעה של אתר. מודגש כי מחיר זה הוא עברו שירותי התפעול השוטפים של אתר ואינו כולל את עלות הרכש וההקמה של האתר (עלות זו תשולם לפי ביצוע בפועל ועל בסיס מחירון הציוד והרישוי בהצעת הספק).
מספר האתרים המשרדיים במועד פרסום המכרז המהווה את הבסיס למדידת השינוי הוא 8 (כולל משרד ראשי)
לעניין חישוב תוספות וגריעות יספרו אך ורק אתרים משרדיים (אתרים המחוברים לרשת המשרד ואשר יש בהם לפחות 10 משתמשים קצה)</t>
  </si>
  <si>
    <t>תוספת/גריעה במחיר התפעול, בגין שינוי במספר המשתמשים, תבוצע על בסיס פונקציית מדרגות. כלומר, שינוי במספר המשתמשים שהוא נמוך מ- 50 לא ישפיע על מחיר התפעול השנתי.
על המציע לציין את המחיר שיתווסף/ייגרע ל/ממחיר התפעול השנתי עבור הוספה/גריעה של 50 משתמשים.
למשתמשים חיצוניים ניתנת תמיכה בחיבור מרחוק בלבד ללא שירותי תפעול ותחזוקת חומרה.
משתמש לא ייספר פעמיים. כלומר במידה ומשתמש במשרד מתחבר הן מהרשת הפנימית והן מחוץ לארגון, הוא ייספר פעם אחד בלבד כמשתמש פנימי.
מספר המשתמשים במועד פרסום המכרז המהווה את הבסיס למדידת השינוי הוא 820
מספר המשתמשים החיצוניים במועד פרסום המכרז המהווה את הבסיס למדידת השינוי הוא 70</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</si>
</sst>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8" formatCode="&quot;₪&quot;\ #,##0.00;[Red]&quot;₪&quot;\ \-#,##0.00"/>
    <numFmt numFmtId="164" formatCode="0.0000%"/>
    <numFmt numFmtId="165" formatCode="0.0000"/>
  </numFmts>
  <fonts count="24" x14ac:knownFonts="1">
    <font>
      <sz val="11"/>
      <color theme="1"/>
      <name val="Arial"/>
      <family val="2"/>
      <charset val="177"/>
      <scheme val="minor"/>
    </font>
    <font>
      <sz val="11"/>
      <color theme="1"/>
      <name val="Arial"/>
      <family val="2"/>
    </font>
    <font>
      <b/>
      <sz val="11"/>
      <color theme="1"/>
      <name val="Arial"/>
      <family val="2"/>
    </font>
    <font>
      <b/>
      <sz val="11"/>
      <color theme="1"/>
      <name val="Arial"/>
      <family val="2"/>
      <scheme val="minor"/>
    </font>
    <font>
      <b/>
      <u/>
      <sz val="12"/>
      <color theme="1"/>
      <name val="Arial"/>
      <family val="2"/>
      <scheme val="minor"/>
    </font>
    <font>
      <b/>
      <u/>
      <sz val="14"/>
      <color theme="1"/>
      <name val="Arial"/>
      <family val="2"/>
      <scheme val="minor"/>
    </font>
    <font>
      <b/>
      <u/>
      <sz val="11"/>
      <color theme="1"/>
      <name val="Arial"/>
      <family val="2"/>
      <scheme val="minor"/>
    </font>
    <font>
      <b/>
      <sz val="11"/>
      <color rgb="FF000000"/>
      <name val="Arial"/>
      <family val="2"/>
    </font>
    <font>
      <sz val="11"/>
      <color rgb="FF000000"/>
      <name val="Arial"/>
      <family val="2"/>
    </font>
    <font>
      <b/>
      <sz val="14"/>
      <color theme="1"/>
      <name val="Arial"/>
      <family val="2"/>
    </font>
    <font>
      <b/>
      <u/>
      <sz val="16"/>
      <color theme="1"/>
      <name val="Arial"/>
      <family val="2"/>
      <scheme val="minor"/>
    </font>
    <font>
      <sz val="16"/>
      <color theme="1"/>
      <name val="Arial"/>
      <family val="2"/>
      <scheme val="minor"/>
    </font>
    <font>
      <b/>
      <u/>
      <sz val="11"/>
      <color theme="1"/>
      <name val="Arial"/>
      <family val="2"/>
    </font>
    <font>
      <b/>
      <sz val="14"/>
      <color theme="1"/>
      <name val="Arial"/>
      <family val="2"/>
      <scheme val="minor"/>
    </font>
    <font>
      <sz val="28"/>
      <color theme="1"/>
      <name val="Arial"/>
      <family val="2"/>
      <charset val="177"/>
      <scheme val="minor"/>
    </font>
    <font>
      <b/>
      <u/>
      <sz val="28"/>
      <color theme="1"/>
      <name val="Arial"/>
      <family val="2"/>
      <charset val="177"/>
      <scheme val="minor"/>
    </font>
    <font>
      <sz val="11"/>
      <color rgb="FFFF0000"/>
      <name val="Arial"/>
      <family val="2"/>
    </font>
    <font>
      <b/>
      <u/>
      <sz val="14"/>
      <color theme="1"/>
      <name val="Arial"/>
      <family val="2"/>
    </font>
    <font>
      <sz val="8"/>
      <color theme="1"/>
      <name val="Times New Roman"/>
      <family val="1"/>
    </font>
    <font>
      <sz val="11"/>
      <color rgb="FF000000"/>
      <name val="Arial"/>
      <family val="2"/>
      <scheme val="minor"/>
    </font>
    <font>
      <sz val="11"/>
      <color theme="1"/>
      <name val="Gisha"/>
      <family val="2"/>
    </font>
    <font>
      <b/>
      <sz val="11"/>
      <color theme="1"/>
      <name val="Gisha"/>
      <family val="2"/>
    </font>
    <font>
      <b/>
      <u/>
      <sz val="12"/>
      <color theme="1"/>
      <name val="Gisha"/>
      <family val="2"/>
    </font>
    <font>
      <b/>
      <sz val="12"/>
      <color theme="1"/>
      <name val="Gisha"/>
      <family val="2"/>
    </font>
  </fonts>
  <fills count="11">
    <fill>
      <patternFill patternType="none"/>
    </fill>
    <fill>
      <patternFill patternType="gray125"/>
    </fill>
    <fill>
      <patternFill patternType="solid">
        <fgColor rgb="FFE6E6E6"/>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rgb="FFFFCCFF"/>
        <bgColor indexed="64"/>
      </patternFill>
    </fill>
    <fill>
      <patternFill patternType="solid">
        <fgColor rgb="FFD9D9D9"/>
        <bgColor indexed="64"/>
      </patternFill>
    </fill>
    <fill>
      <patternFill patternType="solid">
        <fgColor rgb="FFFFFF99"/>
        <bgColor indexed="64"/>
      </patternFill>
    </fill>
    <fill>
      <patternFill patternType="solid">
        <fgColor theme="0" tint="-0.249977111117893"/>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double">
        <color indexed="64"/>
      </top>
      <bottom/>
      <diagonal/>
    </border>
    <border>
      <left style="medium">
        <color indexed="64"/>
      </left>
      <right style="double">
        <color indexed="64"/>
      </right>
      <top/>
      <bottom style="double">
        <color indexed="64"/>
      </bottom>
      <diagonal/>
    </border>
    <border>
      <left style="double">
        <color indexed="64"/>
      </left>
      <right/>
      <top style="double">
        <color indexed="64"/>
      </top>
      <bottom style="double">
        <color indexed="64"/>
      </bottom>
      <diagonal/>
    </border>
    <border>
      <left style="medium">
        <color indexed="64"/>
      </left>
      <right/>
      <top/>
      <bottom style="medium">
        <color indexed="64"/>
      </bottom>
      <diagonal/>
    </border>
    <border>
      <left style="medium">
        <color indexed="64"/>
      </left>
      <right style="double">
        <color indexed="64"/>
      </right>
      <top/>
      <bottom/>
      <diagonal/>
    </border>
    <border>
      <left style="double">
        <color indexed="64"/>
      </left>
      <right style="medium">
        <color indexed="64"/>
      </right>
      <top/>
      <bottom style="medium">
        <color indexed="64"/>
      </bottom>
      <diagonal/>
    </border>
    <border>
      <left/>
      <right/>
      <top style="double">
        <color indexed="64"/>
      </top>
      <bottom style="double">
        <color indexed="64"/>
      </bottom>
      <diagonal/>
    </border>
    <border>
      <left/>
      <right style="double">
        <color indexed="64"/>
      </right>
      <top/>
      <bottom style="double">
        <color indexed="64"/>
      </bottom>
      <diagonal/>
    </border>
    <border>
      <left/>
      <right style="medium">
        <color indexed="64"/>
      </right>
      <top/>
      <bottom/>
      <diagonal/>
    </border>
    <border>
      <left/>
      <right style="medium">
        <color indexed="64"/>
      </right>
      <top/>
      <bottom style="double">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double">
        <color indexed="64"/>
      </left>
      <right style="medium">
        <color indexed="64"/>
      </right>
      <top style="medium">
        <color indexed="64"/>
      </top>
      <bottom style="medium">
        <color indexed="64"/>
      </bottom>
      <diagonal/>
    </border>
    <border>
      <left/>
      <right style="double">
        <color indexed="64"/>
      </right>
      <top style="medium">
        <color indexed="64"/>
      </top>
      <bottom style="medium">
        <color indexed="64"/>
      </bottom>
      <diagonal/>
    </border>
    <border>
      <left style="medium">
        <color indexed="64"/>
      </left>
      <right style="double">
        <color indexed="64"/>
      </right>
      <top/>
      <bottom style="medium">
        <color indexed="64"/>
      </bottom>
      <diagonal/>
    </border>
    <border>
      <left/>
      <right style="medium">
        <color indexed="64"/>
      </right>
      <top style="medium">
        <color indexed="64"/>
      </top>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top style="medium">
        <color indexed="64"/>
      </top>
      <bottom/>
      <diagonal/>
    </border>
    <border>
      <left style="double">
        <color indexed="64"/>
      </left>
      <right/>
      <top/>
      <bottom style="double">
        <color indexed="64"/>
      </bottom>
      <diagonal/>
    </border>
    <border>
      <left style="medium">
        <color indexed="64"/>
      </left>
      <right/>
      <top/>
      <bottom/>
      <diagonal/>
    </border>
    <border>
      <left/>
      <right style="double">
        <color indexed="64"/>
      </right>
      <top style="double">
        <color indexed="64"/>
      </top>
      <bottom style="double">
        <color indexed="64"/>
      </bottom>
      <diagonal/>
    </border>
    <border>
      <left style="medium">
        <color indexed="64"/>
      </left>
      <right style="medium">
        <color indexed="64"/>
      </right>
      <top style="medium">
        <color indexed="64"/>
      </top>
      <bottom style="double">
        <color indexed="64"/>
      </bottom>
      <diagonal/>
    </border>
    <border>
      <left style="double">
        <color indexed="64"/>
      </left>
      <right style="double">
        <color indexed="64"/>
      </right>
      <top style="medium">
        <color indexed="64"/>
      </top>
      <bottom style="medium">
        <color indexed="64"/>
      </bottom>
      <diagonal/>
    </border>
    <border>
      <left style="medium">
        <color indexed="64"/>
      </left>
      <right/>
      <top style="medium">
        <color indexed="64"/>
      </top>
      <bottom/>
      <diagonal/>
    </border>
    <border>
      <left/>
      <right style="double">
        <color indexed="64"/>
      </right>
      <top/>
      <bottom/>
      <diagonal/>
    </border>
    <border>
      <left style="double">
        <color indexed="64"/>
      </left>
      <right/>
      <top style="medium">
        <color indexed="64"/>
      </top>
      <bottom style="medium">
        <color indexed="64"/>
      </bottom>
      <diagonal/>
    </border>
    <border>
      <left style="medium">
        <color indexed="64"/>
      </left>
      <right style="double">
        <color indexed="64"/>
      </right>
      <top style="double">
        <color indexed="64"/>
      </top>
      <bottom style="double">
        <color indexed="64"/>
      </bottom>
      <diagonal/>
    </border>
    <border>
      <left style="double">
        <color indexed="64"/>
      </left>
      <right style="medium">
        <color indexed="64"/>
      </right>
      <top style="double">
        <color indexed="64"/>
      </top>
      <bottom style="double">
        <color indexed="64"/>
      </bottom>
      <diagonal/>
    </border>
    <border>
      <left style="double">
        <color indexed="64"/>
      </left>
      <right style="medium">
        <color indexed="64"/>
      </right>
      <top style="double">
        <color indexed="64"/>
      </top>
      <bottom style="medium">
        <color indexed="64"/>
      </bottom>
      <diagonal/>
    </border>
    <border>
      <left style="medium">
        <color indexed="64"/>
      </left>
      <right style="medium">
        <color indexed="64"/>
      </right>
      <top style="double">
        <color indexed="64"/>
      </top>
      <bottom style="medium">
        <color indexed="64"/>
      </bottom>
      <diagonal/>
    </border>
    <border>
      <left style="medium">
        <color indexed="64"/>
      </left>
      <right style="double">
        <color indexed="64"/>
      </right>
      <top style="double">
        <color indexed="64"/>
      </top>
      <bottom style="medium">
        <color indexed="64"/>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double">
        <color indexed="64"/>
      </bottom>
      <diagonal/>
    </border>
    <border>
      <left style="medium">
        <color indexed="64"/>
      </left>
      <right style="double">
        <color indexed="64"/>
      </right>
      <top style="medium">
        <color indexed="64"/>
      </top>
      <bottom style="double">
        <color indexed="64"/>
      </bottom>
      <diagonal/>
    </border>
    <border>
      <left style="medium">
        <color indexed="64"/>
      </left>
      <right style="medium">
        <color indexed="64"/>
      </right>
      <top style="double">
        <color indexed="64"/>
      </top>
      <bottom style="double">
        <color indexed="64"/>
      </bottom>
      <diagonal/>
    </border>
    <border>
      <left style="double">
        <color indexed="64"/>
      </left>
      <right style="double">
        <color indexed="64"/>
      </right>
      <top style="double">
        <color indexed="64"/>
      </top>
      <bottom style="medium">
        <color indexed="64"/>
      </bottom>
      <diagonal/>
    </border>
    <border>
      <left/>
      <right/>
      <top/>
      <bottom style="double">
        <color indexed="64"/>
      </bottom>
      <diagonal/>
    </border>
    <border>
      <left/>
      <right style="double">
        <color indexed="64"/>
      </right>
      <top style="double">
        <color indexed="64"/>
      </top>
      <bottom style="medium">
        <color indexed="64"/>
      </bottom>
      <diagonal/>
    </border>
    <border>
      <left style="double">
        <color indexed="64"/>
      </left>
      <right/>
      <top style="double">
        <color indexed="64"/>
      </top>
      <bottom style="medium">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style="double">
        <color indexed="64"/>
      </left>
      <right/>
      <top style="medium">
        <color indexed="64"/>
      </top>
      <bottom style="double">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s>
  <cellStyleXfs count="1">
    <xf numFmtId="0" fontId="0" fillId="0" borderId="0"/>
  </cellStyleXfs>
  <cellXfs count="193">
    <xf numFmtId="0" fontId="0" fillId="0" borderId="0" xfId="0"/>
    <xf numFmtId="0" fontId="2" fillId="2" borderId="1" xfId="0" applyFont="1" applyFill="1" applyBorder="1" applyAlignment="1">
      <alignment horizontal="center" vertical="center" wrapText="1" readingOrder="2"/>
    </xf>
    <xf numFmtId="0" fontId="0" fillId="0" borderId="0" xfId="0" applyAlignment="1">
      <alignment horizontal="center"/>
    </xf>
    <xf numFmtId="0" fontId="0" fillId="0" borderId="1" xfId="0" applyBorder="1" applyAlignment="1">
      <alignment horizontal="center"/>
    </xf>
    <xf numFmtId="0" fontId="4" fillId="0" borderId="0" xfId="0" applyFont="1" applyAlignment="1">
      <alignment horizontal="right" readingOrder="2"/>
    </xf>
    <xf numFmtId="0" fontId="0" fillId="4" borderId="1" xfId="0" applyFill="1" applyBorder="1"/>
    <xf numFmtId="0" fontId="0" fillId="5" borderId="1" xfId="0" applyFill="1" applyBorder="1"/>
    <xf numFmtId="0" fontId="0" fillId="6" borderId="1" xfId="0" applyFill="1" applyBorder="1"/>
    <xf numFmtId="0" fontId="0" fillId="0" borderId="2" xfId="0" applyBorder="1" applyAlignment="1">
      <alignment horizontal="center" vertical="center" wrapText="1"/>
    </xf>
    <xf numFmtId="0" fontId="3" fillId="3" borderId="2" xfId="0" applyFont="1" applyFill="1" applyBorder="1" applyAlignment="1">
      <alignment horizontal="center" vertical="center" wrapText="1"/>
    </xf>
    <xf numFmtId="0" fontId="0" fillId="7" borderId="1" xfId="0" applyFill="1" applyBorder="1"/>
    <xf numFmtId="0" fontId="0" fillId="0" borderId="0" xfId="0" applyAlignment="1">
      <alignment vertical="top"/>
    </xf>
    <xf numFmtId="0" fontId="0" fillId="0" borderId="0" xfId="0" applyAlignment="1">
      <alignment horizontal="center" vertical="top"/>
    </xf>
    <xf numFmtId="0" fontId="0" fillId="0" borderId="0" xfId="0" applyAlignment="1">
      <alignment vertical="top" wrapText="1"/>
    </xf>
    <xf numFmtId="0" fontId="0" fillId="0" borderId="0" xfId="0" applyAlignment="1">
      <alignment horizontal="center" vertical="top" wrapText="1"/>
    </xf>
    <xf numFmtId="0" fontId="0" fillId="0" borderId="0" xfId="0" applyAlignment="1">
      <alignment vertical="center"/>
    </xf>
    <xf numFmtId="0" fontId="0" fillId="0" borderId="0" xfId="0" applyAlignment="1">
      <alignment horizontal="right" vertical="top" readingOrder="2"/>
    </xf>
    <xf numFmtId="0" fontId="4" fillId="0" borderId="0" xfId="0" applyFont="1" applyAlignment="1">
      <alignment horizontal="right" vertical="top" readingOrder="2"/>
    </xf>
    <xf numFmtId="0" fontId="4" fillId="0" borderId="0" xfId="0" applyFont="1" applyAlignment="1">
      <alignment vertical="top" readingOrder="2"/>
    </xf>
    <xf numFmtId="0" fontId="1" fillId="0" borderId="11" xfId="0" applyFont="1" applyBorder="1" applyAlignment="1">
      <alignment horizontal="center" vertical="top" wrapText="1" readingOrder="2"/>
    </xf>
    <xf numFmtId="0" fontId="1" fillId="0" borderId="19" xfId="0" applyFont="1" applyBorder="1" applyAlignment="1">
      <alignment horizontal="center" vertical="top" wrapText="1" readingOrder="2"/>
    </xf>
    <xf numFmtId="49" fontId="0" fillId="0" borderId="0" xfId="0" applyNumberFormat="1" applyAlignment="1">
      <alignment horizontal="center" vertical="top"/>
    </xf>
    <xf numFmtId="0" fontId="11" fillId="0" borderId="0" xfId="0" applyFont="1" applyAlignment="1">
      <alignment vertical="top"/>
    </xf>
    <xf numFmtId="49" fontId="11" fillId="0" borderId="0" xfId="0" applyNumberFormat="1" applyFont="1" applyAlignment="1">
      <alignment horizontal="center" vertical="top"/>
    </xf>
    <xf numFmtId="0" fontId="11" fillId="0" borderId="0" xfId="0" applyFont="1" applyAlignment="1">
      <alignment horizontal="right" vertical="top" readingOrder="2"/>
    </xf>
    <xf numFmtId="0" fontId="2" fillId="2" borderId="28" xfId="0" applyFont="1" applyFill="1" applyBorder="1" applyAlignment="1">
      <alignment horizontal="center" vertical="center" wrapText="1" readingOrder="2"/>
    </xf>
    <xf numFmtId="0" fontId="2" fillId="2" borderId="24" xfId="0" applyFont="1" applyFill="1" applyBorder="1" applyAlignment="1">
      <alignment horizontal="center" vertical="center" wrapText="1" readingOrder="2"/>
    </xf>
    <xf numFmtId="0" fontId="2" fillId="2" borderId="8" xfId="0" applyFont="1" applyFill="1" applyBorder="1" applyAlignment="1">
      <alignment horizontal="center" vertical="center" wrapText="1" readingOrder="2"/>
    </xf>
    <xf numFmtId="0" fontId="10" fillId="0" borderId="0" xfId="0" applyFont="1" applyAlignment="1">
      <alignment horizontal="right" vertical="top" readingOrder="2"/>
    </xf>
    <xf numFmtId="0" fontId="0" fillId="0" borderId="0" xfId="0" applyAlignment="1">
      <alignment horizontal="right"/>
    </xf>
    <xf numFmtId="0" fontId="1" fillId="0" borderId="24" xfId="0" applyFont="1" applyBorder="1" applyAlignment="1">
      <alignment horizontal="center" vertical="center" wrapText="1" readingOrder="2"/>
    </xf>
    <xf numFmtId="0" fontId="1" fillId="6" borderId="24" xfId="0" applyFont="1" applyFill="1" applyBorder="1" applyAlignment="1">
      <alignment horizontal="center" vertical="center" wrapText="1" readingOrder="2"/>
    </xf>
    <xf numFmtId="0" fontId="0" fillId="0" borderId="1" xfId="0" applyBorder="1" applyAlignment="1">
      <alignment horizontal="center" vertical="center"/>
    </xf>
    <xf numFmtId="164" fontId="11" fillId="0" borderId="0" xfId="0" applyNumberFormat="1" applyFont="1" applyAlignment="1">
      <alignment vertical="top"/>
    </xf>
    <xf numFmtId="165" fontId="0" fillId="0" borderId="0" xfId="0" applyNumberFormat="1" applyAlignment="1">
      <alignment vertical="top" wrapText="1"/>
    </xf>
    <xf numFmtId="0" fontId="1" fillId="0" borderId="0" xfId="0" applyFont="1" applyFill="1" applyBorder="1" applyAlignment="1">
      <alignment horizontal="center" vertical="top" wrapText="1" readingOrder="2"/>
    </xf>
    <xf numFmtId="0" fontId="1" fillId="0" borderId="0" xfId="0" applyFont="1" applyFill="1" applyBorder="1" applyAlignment="1">
      <alignment horizontal="justify" vertical="top" wrapText="1" readingOrder="2"/>
    </xf>
    <xf numFmtId="3" fontId="0" fillId="0" borderId="0" xfId="0" applyNumberFormat="1" applyFill="1" applyBorder="1" applyAlignment="1">
      <alignment horizontal="center" vertical="top"/>
    </xf>
    <xf numFmtId="0" fontId="0" fillId="0" borderId="0" xfId="0" applyFill="1"/>
    <xf numFmtId="8" fontId="0" fillId="0" borderId="0" xfId="0" applyNumberFormat="1" applyFill="1"/>
    <xf numFmtId="0" fontId="1" fillId="7" borderId="23" xfId="0" applyFont="1" applyFill="1" applyBorder="1" applyAlignment="1">
      <alignment horizontal="center" vertical="center" wrapText="1" readingOrder="2"/>
    </xf>
    <xf numFmtId="0" fontId="0" fillId="0" borderId="0" xfId="0" applyAlignment="1">
      <alignment horizontal="right" vertical="top" wrapText="1" readingOrder="2"/>
    </xf>
    <xf numFmtId="0" fontId="8" fillId="4" borderId="2" xfId="0" applyFont="1" applyFill="1" applyBorder="1" applyAlignment="1" applyProtection="1">
      <alignment horizontal="center" vertical="top" wrapText="1" readingOrder="2"/>
      <protection locked="0"/>
    </xf>
    <xf numFmtId="0" fontId="1" fillId="4" borderId="2" xfId="0" applyFont="1" applyFill="1" applyBorder="1" applyAlignment="1" applyProtection="1">
      <alignment horizontal="center" vertical="top" wrapText="1" readingOrder="2"/>
      <protection locked="0"/>
    </xf>
    <xf numFmtId="0" fontId="0" fillId="4" borderId="24" xfId="0" applyFill="1" applyBorder="1" applyAlignment="1" applyProtection="1">
      <alignment horizontal="center" vertical="center"/>
      <protection locked="0"/>
    </xf>
    <xf numFmtId="0" fontId="1" fillId="4" borderId="24" xfId="0" applyFont="1" applyFill="1" applyBorder="1" applyAlignment="1" applyProtection="1">
      <alignment horizontal="center" vertical="center" wrapText="1" readingOrder="2"/>
      <protection locked="0"/>
    </xf>
    <xf numFmtId="0" fontId="3" fillId="0" borderId="0" xfId="0" applyFont="1" applyFill="1" applyBorder="1" applyAlignment="1">
      <alignment horizontal="center" vertical="top" wrapText="1"/>
    </xf>
    <xf numFmtId="0" fontId="0" fillId="0" borderId="0" xfId="0" applyAlignment="1">
      <alignment horizontal="center" vertical="center"/>
    </xf>
    <xf numFmtId="0" fontId="7" fillId="0" borderId="0" xfId="0" applyFont="1" applyFill="1" applyBorder="1" applyAlignment="1">
      <alignment horizontal="center" vertical="center" wrapText="1" readingOrder="2"/>
    </xf>
    <xf numFmtId="0" fontId="0" fillId="0" borderId="0" xfId="0" applyFill="1" applyAlignment="1">
      <alignment horizontal="right" vertical="top" readingOrder="2"/>
    </xf>
    <xf numFmtId="0" fontId="3" fillId="0" borderId="24" xfId="0" applyFont="1" applyBorder="1" applyAlignment="1">
      <alignment horizontal="right" vertical="top" wrapText="1" readingOrder="2"/>
    </xf>
    <xf numFmtId="0" fontId="1" fillId="0" borderId="30" xfId="0" applyFont="1" applyBorder="1" applyAlignment="1">
      <alignment horizontal="center" vertical="top" wrapText="1" readingOrder="2"/>
    </xf>
    <xf numFmtId="0" fontId="1" fillId="0" borderId="18" xfId="0" applyFont="1" applyBorder="1" applyAlignment="1">
      <alignment horizontal="right" vertical="top" wrapText="1" readingOrder="2"/>
    </xf>
    <xf numFmtId="0" fontId="0" fillId="0" borderId="0" xfId="0" applyFill="1" applyAlignment="1">
      <alignment horizontal="center" vertical="top" readingOrder="2"/>
    </xf>
    <xf numFmtId="0" fontId="0" fillId="0" borderId="0" xfId="0" applyAlignment="1">
      <alignment horizontal="center" vertical="top" readingOrder="2"/>
    </xf>
    <xf numFmtId="0" fontId="1" fillId="0" borderId="33" xfId="0" applyFont="1" applyBorder="1" applyAlignment="1">
      <alignment horizontal="center" vertical="top" wrapText="1" readingOrder="2"/>
    </xf>
    <xf numFmtId="0" fontId="1" fillId="4" borderId="30" xfId="0" applyFont="1" applyFill="1" applyBorder="1" applyAlignment="1" applyProtection="1">
      <alignment horizontal="center" vertical="top" wrapText="1" readingOrder="2"/>
      <protection locked="0"/>
    </xf>
    <xf numFmtId="0" fontId="0" fillId="0" borderId="0" xfId="0" applyBorder="1" applyAlignment="1">
      <alignment horizontal="center"/>
    </xf>
    <xf numFmtId="0" fontId="1" fillId="0" borderId="2" xfId="0" applyFont="1" applyBorder="1" applyAlignment="1">
      <alignment horizontal="center" vertical="top" wrapText="1" readingOrder="2"/>
    </xf>
    <xf numFmtId="0" fontId="13" fillId="0" borderId="0" xfId="0" applyFont="1" applyFill="1" applyBorder="1" applyAlignment="1">
      <alignment horizontal="center" vertical="center"/>
    </xf>
    <xf numFmtId="0" fontId="1" fillId="0" borderId="43" xfId="0" applyFont="1" applyBorder="1" applyAlignment="1">
      <alignment horizontal="justify" vertical="top" wrapText="1" readingOrder="2"/>
    </xf>
    <xf numFmtId="0" fontId="1" fillId="0" borderId="2" xfId="0" applyFont="1" applyBorder="1" applyAlignment="1">
      <alignment horizontal="right" vertical="top" wrapText="1" readingOrder="2"/>
    </xf>
    <xf numFmtId="0" fontId="2" fillId="8" borderId="35" xfId="0" applyFont="1" applyFill="1" applyBorder="1" applyAlignment="1">
      <alignment horizontal="center" vertical="center" wrapText="1" readingOrder="2"/>
    </xf>
    <xf numFmtId="0" fontId="2" fillId="8" borderId="42" xfId="0" applyFont="1" applyFill="1" applyBorder="1" applyAlignment="1">
      <alignment horizontal="center" vertical="center" wrapText="1" readingOrder="2"/>
    </xf>
    <xf numFmtId="0" fontId="2" fillId="8" borderId="34" xfId="0" applyFont="1" applyFill="1" applyBorder="1" applyAlignment="1">
      <alignment horizontal="center" vertical="center" wrapText="1" readingOrder="2"/>
    </xf>
    <xf numFmtId="0" fontId="1" fillId="0" borderId="39" xfId="0" applyFont="1" applyBorder="1" applyAlignment="1">
      <alignment horizontal="right" vertical="top" wrapText="1" readingOrder="2"/>
    </xf>
    <xf numFmtId="0" fontId="0" fillId="0" borderId="0" xfId="0" applyAlignment="1">
      <alignment wrapText="1"/>
    </xf>
    <xf numFmtId="0" fontId="1" fillId="0" borderId="38" xfId="0" applyFont="1" applyBorder="1" applyAlignment="1" applyProtection="1">
      <alignment horizontal="right" vertical="top" wrapText="1" readingOrder="2"/>
      <protection locked="0"/>
    </xf>
    <xf numFmtId="0" fontId="1" fillId="0" borderId="39" xfId="0" applyFont="1" applyBorder="1" applyAlignment="1" applyProtection="1">
      <alignment horizontal="right" vertical="top" wrapText="1" readingOrder="2"/>
      <protection locked="0"/>
    </xf>
    <xf numFmtId="0" fontId="9" fillId="7" borderId="13" xfId="0" applyFont="1" applyFill="1" applyBorder="1" applyAlignment="1">
      <alignment horizontal="center" vertical="top" wrapText="1" readingOrder="2"/>
    </xf>
    <xf numFmtId="0" fontId="8" fillId="7" borderId="2" xfId="0" applyFont="1" applyFill="1" applyBorder="1" applyAlignment="1">
      <alignment horizontal="center" vertical="top" wrapText="1" readingOrder="2"/>
    </xf>
    <xf numFmtId="0" fontId="1" fillId="4" borderId="2" xfId="0" applyFont="1" applyFill="1" applyBorder="1" applyAlignment="1">
      <alignment horizontal="center" vertical="top" wrapText="1" readingOrder="2"/>
    </xf>
    <xf numFmtId="0" fontId="1" fillId="7" borderId="2" xfId="0" applyFont="1" applyFill="1" applyBorder="1" applyAlignment="1">
      <alignment horizontal="center" vertical="top" wrapText="1" readingOrder="2"/>
    </xf>
    <xf numFmtId="0" fontId="8" fillId="5" borderId="2" xfId="0" applyFont="1" applyFill="1" applyBorder="1" applyAlignment="1" applyProtection="1">
      <alignment horizontal="center" vertical="top" wrapText="1" readingOrder="2"/>
      <protection locked="0"/>
    </xf>
    <xf numFmtId="0" fontId="1" fillId="5" borderId="2" xfId="0" applyFont="1" applyFill="1" applyBorder="1" applyAlignment="1" applyProtection="1">
      <alignment horizontal="center" vertical="top" wrapText="1" readingOrder="2"/>
      <protection locked="0"/>
    </xf>
    <xf numFmtId="0" fontId="8" fillId="5" borderId="29" xfId="0" applyFont="1" applyFill="1" applyBorder="1" applyAlignment="1" applyProtection="1">
      <alignment horizontal="center" vertical="top" wrapText="1" readingOrder="2"/>
      <protection locked="0"/>
    </xf>
    <xf numFmtId="0" fontId="8" fillId="7" borderId="29" xfId="0" applyFont="1" applyFill="1" applyBorder="1" applyAlignment="1">
      <alignment horizontal="center" vertical="top" wrapText="1" readingOrder="2"/>
    </xf>
    <xf numFmtId="0" fontId="1" fillId="7" borderId="29" xfId="0" applyFont="1" applyFill="1" applyBorder="1" applyAlignment="1">
      <alignment horizontal="center" vertical="top" wrapText="1" readingOrder="2"/>
    </xf>
    <xf numFmtId="0" fontId="1" fillId="5" borderId="29" xfId="0" applyFont="1" applyFill="1" applyBorder="1" applyAlignment="1" applyProtection="1">
      <alignment horizontal="center" vertical="top" wrapText="1" readingOrder="2"/>
      <protection locked="0"/>
    </xf>
    <xf numFmtId="0" fontId="7" fillId="8" borderId="29" xfId="0" applyFont="1" applyFill="1" applyBorder="1" applyAlignment="1">
      <alignment horizontal="center" vertical="center" wrapText="1" readingOrder="2"/>
    </xf>
    <xf numFmtId="0" fontId="8" fillId="5" borderId="2" xfId="0" applyFont="1" applyFill="1" applyBorder="1" applyAlignment="1">
      <alignment horizontal="right" vertical="top" wrapText="1" readingOrder="2"/>
    </xf>
    <xf numFmtId="0" fontId="8" fillId="5" borderId="29" xfId="0" applyFont="1" applyFill="1" applyBorder="1" applyAlignment="1">
      <alignment horizontal="right" vertical="top" wrapText="1" readingOrder="2"/>
    </xf>
    <xf numFmtId="0" fontId="1" fillId="5" borderId="39" xfId="0" applyFont="1" applyFill="1" applyBorder="1" applyAlignment="1" applyProtection="1">
      <alignment horizontal="right" vertical="top" wrapText="1" readingOrder="2"/>
      <protection locked="0"/>
    </xf>
    <xf numFmtId="0" fontId="1" fillId="5" borderId="41" xfId="0" applyFont="1" applyFill="1" applyBorder="1" applyAlignment="1" applyProtection="1">
      <alignment horizontal="right" vertical="top" wrapText="1" readingOrder="2"/>
      <protection locked="0"/>
    </xf>
    <xf numFmtId="0" fontId="1" fillId="0" borderId="36" xfId="0" applyFont="1" applyBorder="1" applyAlignment="1">
      <alignment horizontal="center" vertical="top" wrapText="1" readingOrder="2"/>
    </xf>
    <xf numFmtId="0" fontId="1" fillId="0" borderId="37" xfId="0" applyFont="1" applyBorder="1" applyAlignment="1">
      <alignment horizontal="right" vertical="top" wrapText="1" readingOrder="2"/>
    </xf>
    <xf numFmtId="0" fontId="8" fillId="4" borderId="37" xfId="0" applyFont="1" applyFill="1" applyBorder="1" applyAlignment="1" applyProtection="1">
      <alignment horizontal="center" vertical="top" wrapText="1" readingOrder="2"/>
      <protection locked="0"/>
    </xf>
    <xf numFmtId="0" fontId="8" fillId="7" borderId="37" xfId="0" applyFont="1" applyFill="1" applyBorder="1" applyAlignment="1">
      <alignment horizontal="center" vertical="top" wrapText="1" readingOrder="2"/>
    </xf>
    <xf numFmtId="0" fontId="1" fillId="4" borderId="37" xfId="0" applyFont="1" applyFill="1" applyBorder="1" applyAlignment="1">
      <alignment horizontal="center" vertical="top" wrapText="1" readingOrder="2"/>
    </xf>
    <xf numFmtId="0" fontId="1" fillId="7" borderId="37" xfId="0" applyFont="1" applyFill="1" applyBorder="1" applyAlignment="1">
      <alignment horizontal="center" vertical="top" wrapText="1" readingOrder="2"/>
    </xf>
    <xf numFmtId="0" fontId="1" fillId="4" borderId="37" xfId="0" applyFont="1" applyFill="1" applyBorder="1" applyAlignment="1" applyProtection="1">
      <alignment horizontal="center" vertical="top" wrapText="1" readingOrder="2"/>
      <protection locked="0"/>
    </xf>
    <xf numFmtId="0" fontId="8" fillId="0" borderId="39" xfId="0" applyFont="1" applyBorder="1" applyAlignment="1">
      <alignment horizontal="right" vertical="top" wrapText="1" readingOrder="2"/>
    </xf>
    <xf numFmtId="0" fontId="19" fillId="0" borderId="39" xfId="0" applyFont="1" applyBorder="1" applyAlignment="1">
      <alignment vertical="top"/>
    </xf>
    <xf numFmtId="0" fontId="18" fillId="5" borderId="2" xfId="0" applyFont="1" applyFill="1" applyBorder="1" applyAlignment="1">
      <alignment horizontal="right" vertical="top" readingOrder="2"/>
    </xf>
    <xf numFmtId="0" fontId="1" fillId="0" borderId="32" xfId="0" applyFont="1" applyBorder="1" applyAlignment="1">
      <alignment horizontal="center" vertical="center" wrapText="1" readingOrder="2"/>
    </xf>
    <xf numFmtId="0" fontId="1" fillId="0" borderId="43" xfId="0" applyFont="1" applyBorder="1" applyAlignment="1">
      <alignment horizontal="center" vertical="top" wrapText="1" readingOrder="2"/>
    </xf>
    <xf numFmtId="0" fontId="1" fillId="0" borderId="45" xfId="0" applyFont="1" applyBorder="1" applyAlignment="1">
      <alignment horizontal="right" vertical="top" wrapText="1" readingOrder="2"/>
    </xf>
    <xf numFmtId="0" fontId="1" fillId="0" borderId="46" xfId="0" applyFont="1" applyBorder="1" applyAlignment="1">
      <alignment horizontal="center" vertical="top" wrapText="1" readingOrder="2"/>
    </xf>
    <xf numFmtId="0" fontId="1" fillId="4" borderId="43" xfId="0" applyFont="1" applyFill="1" applyBorder="1" applyAlignment="1" applyProtection="1">
      <alignment horizontal="center" vertical="top" wrapText="1" readingOrder="2"/>
      <protection locked="0"/>
    </xf>
    <xf numFmtId="0" fontId="1" fillId="0" borderId="30" xfId="0" applyFont="1" applyBorder="1" applyAlignment="1">
      <alignment horizontal="center" vertical="center" wrapText="1" readingOrder="2"/>
    </xf>
    <xf numFmtId="0" fontId="1" fillId="0" borderId="20" xfId="0" applyFont="1" applyBorder="1" applyAlignment="1">
      <alignment horizontal="right" vertical="top" wrapText="1" readingOrder="2"/>
    </xf>
    <xf numFmtId="0" fontId="1" fillId="0" borderId="30" xfId="0" applyFont="1" applyBorder="1" applyAlignment="1">
      <alignment horizontal="justify" vertical="top" wrapText="1" readingOrder="2"/>
    </xf>
    <xf numFmtId="3" fontId="0" fillId="7" borderId="2" xfId="0" applyNumberFormat="1" applyFill="1" applyBorder="1" applyAlignment="1">
      <alignment horizontal="center" vertical="top"/>
    </xf>
    <xf numFmtId="3" fontId="0" fillId="7" borderId="29" xfId="0" applyNumberFormat="1" applyFill="1" applyBorder="1" applyAlignment="1">
      <alignment horizontal="center" vertical="top"/>
    </xf>
    <xf numFmtId="3" fontId="0" fillId="7" borderId="18" xfId="0" applyNumberFormat="1" applyFill="1" applyBorder="1" applyAlignment="1">
      <alignment horizontal="center" vertical="top"/>
    </xf>
    <xf numFmtId="0" fontId="1" fillId="0" borderId="18" xfId="0" applyFont="1" applyBorder="1" applyAlignment="1">
      <alignment horizontal="center" vertical="top" wrapText="1" readingOrder="2"/>
    </xf>
    <xf numFmtId="0" fontId="1" fillId="0" borderId="29" xfId="0" applyFont="1" applyBorder="1" applyAlignment="1">
      <alignment horizontal="center" vertical="top" wrapText="1" readingOrder="2"/>
    </xf>
    <xf numFmtId="0" fontId="1" fillId="0" borderId="29" xfId="0" applyFont="1" applyBorder="1" applyAlignment="1">
      <alignment horizontal="right" vertical="top" wrapText="1" readingOrder="2"/>
    </xf>
    <xf numFmtId="0" fontId="1" fillId="0" borderId="21" xfId="0" applyFont="1" applyBorder="1" applyAlignment="1">
      <alignment horizontal="right" vertical="top" wrapText="1" readingOrder="2"/>
    </xf>
    <xf numFmtId="0" fontId="1" fillId="0" borderId="41" xfId="0" applyFont="1" applyBorder="1" applyAlignment="1">
      <alignment horizontal="right" vertical="top" wrapText="1" readingOrder="2"/>
    </xf>
    <xf numFmtId="0" fontId="11" fillId="0" borderId="0" xfId="0" applyFont="1" applyAlignment="1">
      <alignment horizontal="center" vertical="top"/>
    </xf>
    <xf numFmtId="3" fontId="0" fillId="7" borderId="24" xfId="0" applyNumberFormat="1" applyFill="1" applyBorder="1" applyAlignment="1">
      <alignment horizontal="center" vertical="center"/>
    </xf>
    <xf numFmtId="0" fontId="0" fillId="6" borderId="18" xfId="0" applyFill="1" applyBorder="1" applyAlignment="1">
      <alignment horizontal="center" vertical="top"/>
    </xf>
    <xf numFmtId="0" fontId="0" fillId="6" borderId="2" xfId="0" applyFill="1" applyBorder="1" applyAlignment="1">
      <alignment horizontal="center" vertical="top"/>
    </xf>
    <xf numFmtId="0" fontId="0" fillId="6" borderId="29" xfId="0" applyFill="1" applyBorder="1" applyAlignment="1">
      <alignment horizontal="center" vertical="top"/>
    </xf>
    <xf numFmtId="9" fontId="3" fillId="0" borderId="2" xfId="0" applyNumberFormat="1" applyFont="1" applyBorder="1" applyAlignment="1">
      <alignment horizontal="center" vertical="top"/>
    </xf>
    <xf numFmtId="0" fontId="3" fillId="0" borderId="0" xfId="0" applyFont="1" applyBorder="1" applyAlignment="1">
      <alignment horizontal="center" vertical="top"/>
    </xf>
    <xf numFmtId="9" fontId="3" fillId="0" borderId="0" xfId="0" applyNumberFormat="1" applyFont="1" applyBorder="1" applyAlignment="1">
      <alignment horizontal="center" vertical="top"/>
    </xf>
    <xf numFmtId="164" fontId="3" fillId="0" borderId="2" xfId="0" applyNumberFormat="1" applyFont="1" applyBorder="1" applyAlignment="1">
      <alignment horizontal="center" vertical="top"/>
    </xf>
    <xf numFmtId="0" fontId="3" fillId="0" borderId="2" xfId="0" applyFont="1" applyBorder="1" applyAlignment="1">
      <alignment horizontal="center" vertical="center" wrapText="1"/>
    </xf>
    <xf numFmtId="0" fontId="16" fillId="5" borderId="20" xfId="0" applyFont="1" applyFill="1" applyBorder="1" applyAlignment="1">
      <alignment horizontal="right" vertical="top" wrapText="1" readingOrder="2"/>
    </xf>
    <xf numFmtId="0" fontId="16" fillId="5" borderId="30" xfId="0" applyFont="1" applyFill="1" applyBorder="1" applyAlignment="1">
      <alignment horizontal="justify" vertical="top" wrapText="1" readingOrder="2"/>
    </xf>
    <xf numFmtId="0" fontId="1" fillId="0" borderId="47" xfId="0" applyFont="1" applyBorder="1" applyAlignment="1">
      <alignment horizontal="center" vertical="top" wrapText="1" readingOrder="2"/>
    </xf>
    <xf numFmtId="0" fontId="16" fillId="5" borderId="48" xfId="0" applyFont="1" applyFill="1" applyBorder="1" applyAlignment="1">
      <alignment horizontal="right" vertical="top" wrapText="1" readingOrder="2"/>
    </xf>
    <xf numFmtId="0" fontId="16" fillId="5" borderId="47" xfId="0" applyFont="1" applyFill="1" applyBorder="1" applyAlignment="1">
      <alignment horizontal="justify" vertical="top" wrapText="1" readingOrder="2"/>
    </xf>
    <xf numFmtId="0" fontId="1" fillId="0" borderId="49" xfId="0" applyFont="1" applyBorder="1" applyAlignment="1">
      <alignment horizontal="center" vertical="top" wrapText="1" readingOrder="2"/>
    </xf>
    <xf numFmtId="0" fontId="1" fillId="4" borderId="47" xfId="0" applyFont="1" applyFill="1" applyBorder="1" applyAlignment="1" applyProtection="1">
      <alignment horizontal="center" vertical="top" wrapText="1" readingOrder="2"/>
      <protection locked="0"/>
    </xf>
    <xf numFmtId="0" fontId="20" fillId="0" borderId="2" xfId="0" applyFont="1" applyBorder="1" applyAlignment="1">
      <alignment horizontal="center" vertical="center" wrapText="1" readingOrder="2"/>
    </xf>
    <xf numFmtId="0" fontId="20" fillId="0" borderId="2" xfId="0" applyFont="1" applyBorder="1" applyAlignment="1">
      <alignment horizontal="justify" vertical="center" wrapText="1" readingOrder="2"/>
    </xf>
    <xf numFmtId="0" fontId="0" fillId="0" borderId="0" xfId="0" applyAlignment="1">
      <alignment readingOrder="2"/>
    </xf>
    <xf numFmtId="0" fontId="0" fillId="9" borderId="2" xfId="0" applyFill="1" applyBorder="1"/>
    <xf numFmtId="0" fontId="21" fillId="10" borderId="2" xfId="0" applyFont="1" applyFill="1" applyBorder="1" applyAlignment="1">
      <alignment horizontal="center" vertical="center" wrapText="1" readingOrder="2"/>
    </xf>
    <xf numFmtId="0" fontId="0" fillId="7" borderId="2" xfId="0" applyFill="1" applyBorder="1" applyAlignment="1">
      <alignment horizontal="center" vertical="center"/>
    </xf>
    <xf numFmtId="0" fontId="0" fillId="7" borderId="24" xfId="0" applyFill="1" applyBorder="1" applyAlignment="1">
      <alignment horizontal="center"/>
    </xf>
    <xf numFmtId="0" fontId="19" fillId="0" borderId="39" xfId="0" applyFont="1" applyBorder="1" applyAlignment="1">
      <alignment horizontal="right" vertical="top"/>
    </xf>
    <xf numFmtId="0" fontId="2" fillId="2" borderId="0" xfId="0" applyFont="1" applyFill="1" applyBorder="1" applyAlignment="1">
      <alignment horizontal="center" vertical="center" wrapText="1" readingOrder="2"/>
    </xf>
    <xf numFmtId="0" fontId="0" fillId="0" borderId="0" xfId="0" applyBorder="1" applyAlignment="1">
      <alignment horizontal="center" vertical="center"/>
    </xf>
    <xf numFmtId="0" fontId="1" fillId="5" borderId="2" xfId="0" applyFont="1" applyFill="1" applyBorder="1" applyAlignment="1">
      <alignment horizontal="center" vertical="top" wrapText="1" readingOrder="2"/>
    </xf>
    <xf numFmtId="0" fontId="1" fillId="5" borderId="29" xfId="0" applyFont="1" applyFill="1" applyBorder="1" applyAlignment="1">
      <alignment horizontal="center" vertical="top" wrapText="1" readingOrder="2"/>
    </xf>
    <xf numFmtId="0" fontId="1" fillId="0" borderId="30" xfId="0" applyFont="1" applyFill="1" applyBorder="1" applyAlignment="1">
      <alignment horizontal="center" vertical="top" wrapText="1" readingOrder="2"/>
    </xf>
    <xf numFmtId="0" fontId="1" fillId="7" borderId="30" xfId="0" applyFont="1" applyFill="1" applyBorder="1" applyAlignment="1" applyProtection="1">
      <alignment horizontal="center" vertical="top" wrapText="1" readingOrder="2"/>
      <protection locked="0"/>
    </xf>
    <xf numFmtId="0" fontId="14" fillId="0" borderId="31" xfId="0" applyFont="1" applyBorder="1" applyAlignment="1">
      <alignment horizontal="center" vertical="center" wrapText="1"/>
    </xf>
    <xf numFmtId="0" fontId="14" fillId="0" borderId="25" xfId="0" applyFont="1" applyBorder="1" applyAlignment="1">
      <alignment horizontal="center" vertical="center" wrapText="1"/>
    </xf>
    <xf numFmtId="0" fontId="14" fillId="0" borderId="22" xfId="0" applyFont="1" applyBorder="1" applyAlignment="1">
      <alignment horizontal="center" vertical="center" wrapText="1"/>
    </xf>
    <xf numFmtId="0" fontId="14" fillId="0" borderId="27" xfId="0" applyFont="1" applyBorder="1" applyAlignment="1">
      <alignment horizontal="center" vertical="center" wrapText="1"/>
    </xf>
    <xf numFmtId="0" fontId="14" fillId="0" borderId="0" xfId="0" applyFont="1" applyBorder="1" applyAlignment="1">
      <alignment horizontal="center" vertical="center" wrapText="1"/>
    </xf>
    <xf numFmtId="0" fontId="14" fillId="0" borderId="14"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16" xfId="0" applyFont="1" applyBorder="1" applyAlignment="1">
      <alignment horizontal="center" vertical="center" wrapText="1"/>
    </xf>
    <xf numFmtId="0" fontId="14" fillId="0" borderId="17" xfId="0" applyFont="1" applyBorder="1" applyAlignment="1">
      <alignment horizontal="center" vertical="center" wrapText="1"/>
    </xf>
    <xf numFmtId="0" fontId="3" fillId="3" borderId="3" xfId="0" applyFont="1" applyFill="1" applyBorder="1" applyAlignment="1">
      <alignment horizontal="center" vertical="top" wrapText="1"/>
    </xf>
    <xf numFmtId="0" fontId="3" fillId="3" borderId="4" xfId="0" applyFont="1" applyFill="1" applyBorder="1" applyAlignment="1">
      <alignment horizontal="center" vertical="top" wrapText="1"/>
    </xf>
    <xf numFmtId="0" fontId="3" fillId="3" borderId="5" xfId="0" applyFont="1" applyFill="1" applyBorder="1" applyAlignment="1">
      <alignment horizontal="center" vertical="top" wrapText="1"/>
    </xf>
    <xf numFmtId="0" fontId="2" fillId="8" borderId="8" xfId="0" applyFont="1" applyFill="1" applyBorder="1" applyAlignment="1">
      <alignment horizontal="center" vertical="center" wrapText="1" readingOrder="2"/>
    </xf>
    <xf numFmtId="0" fontId="2" fillId="8" borderId="12" xfId="0" applyFont="1" applyFill="1" applyBorder="1" applyAlignment="1">
      <alignment horizontal="center" vertical="center" wrapText="1" readingOrder="2"/>
    </xf>
    <xf numFmtId="0" fontId="9" fillId="8" borderId="26" xfId="0" applyFont="1" applyFill="1" applyBorder="1" applyAlignment="1">
      <alignment horizontal="center" vertical="top" wrapText="1" readingOrder="2"/>
    </xf>
    <xf numFmtId="0" fontId="9" fillId="8" borderId="44" xfId="0" applyFont="1" applyFill="1" applyBorder="1" applyAlignment="1">
      <alignment horizontal="center" vertical="top" wrapText="1" readingOrder="2"/>
    </xf>
    <xf numFmtId="0" fontId="9" fillId="8" borderId="15" xfId="0" applyFont="1" applyFill="1" applyBorder="1" applyAlignment="1">
      <alignment horizontal="center" vertical="top" wrapText="1" readingOrder="2"/>
    </xf>
    <xf numFmtId="0" fontId="7" fillId="8" borderId="6" xfId="0" applyFont="1" applyFill="1" applyBorder="1" applyAlignment="1">
      <alignment horizontal="center" vertical="center" wrapText="1" readingOrder="2"/>
    </xf>
    <xf numFmtId="0" fontId="7" fillId="8" borderId="10" xfId="0" applyFont="1" applyFill="1" applyBorder="1" applyAlignment="1">
      <alignment horizontal="center" vertical="center" wrapText="1" readingOrder="2"/>
    </xf>
    <xf numFmtId="0" fontId="7" fillId="8" borderId="7" xfId="0" applyFont="1" applyFill="1" applyBorder="1" applyAlignment="1">
      <alignment horizontal="center" vertical="center" wrapText="1" readingOrder="2"/>
    </xf>
    <xf numFmtId="0" fontId="7" fillId="8" borderId="38" xfId="0" applyFont="1" applyFill="1" applyBorder="1" applyAlignment="1">
      <alignment horizontal="center" vertical="center" wrapText="1" readingOrder="2"/>
    </xf>
    <xf numFmtId="0" fontId="7" fillId="8" borderId="39" xfId="0" applyFont="1" applyFill="1" applyBorder="1" applyAlignment="1">
      <alignment horizontal="center" vertical="center" wrapText="1" readingOrder="2"/>
    </xf>
    <xf numFmtId="0" fontId="7" fillId="8" borderId="41" xfId="0" applyFont="1" applyFill="1" applyBorder="1" applyAlignment="1">
      <alignment horizontal="center" vertical="center" wrapText="1" readingOrder="2"/>
    </xf>
    <xf numFmtId="0" fontId="2" fillId="8" borderId="37" xfId="0" applyFont="1" applyFill="1" applyBorder="1" applyAlignment="1">
      <alignment horizontal="center" vertical="center" wrapText="1" readingOrder="2"/>
    </xf>
    <xf numFmtId="0" fontId="2" fillId="8" borderId="2" xfId="0" applyFont="1" applyFill="1" applyBorder="1" applyAlignment="1">
      <alignment horizontal="center" vertical="center" wrapText="1" readingOrder="2"/>
    </xf>
    <xf numFmtId="0" fontId="2" fillId="8" borderId="29" xfId="0" applyFont="1" applyFill="1" applyBorder="1" applyAlignment="1">
      <alignment horizontal="center" vertical="center" wrapText="1" readingOrder="2"/>
    </xf>
    <xf numFmtId="0" fontId="7" fillId="8" borderId="36" xfId="0" applyFont="1" applyFill="1" applyBorder="1" applyAlignment="1">
      <alignment horizontal="center" vertical="center" wrapText="1" readingOrder="2"/>
    </xf>
    <xf numFmtId="0" fontId="7" fillId="8" borderId="19" xfId="0" applyFont="1" applyFill="1" applyBorder="1" applyAlignment="1">
      <alignment horizontal="center" vertical="center" wrapText="1" readingOrder="2"/>
    </xf>
    <xf numFmtId="0" fontId="7" fillId="8" borderId="40" xfId="0" applyFont="1" applyFill="1" applyBorder="1" applyAlignment="1">
      <alignment horizontal="center" vertical="center" wrapText="1" readingOrder="2"/>
    </xf>
    <xf numFmtId="0" fontId="7" fillId="8" borderId="37" xfId="0" applyFont="1" applyFill="1" applyBorder="1" applyAlignment="1">
      <alignment horizontal="center" vertical="center" wrapText="1" readingOrder="2"/>
    </xf>
    <xf numFmtId="0" fontId="7" fillId="8" borderId="2" xfId="0" applyFont="1" applyFill="1" applyBorder="1" applyAlignment="1">
      <alignment horizontal="center" vertical="center" wrapText="1" readingOrder="2"/>
    </xf>
    <xf numFmtId="0" fontId="7" fillId="8" borderId="29" xfId="0" applyFont="1" applyFill="1" applyBorder="1" applyAlignment="1">
      <alignment horizontal="center" vertical="center" wrapText="1" readingOrder="2"/>
    </xf>
    <xf numFmtId="0" fontId="2" fillId="2" borderId="26" xfId="0" applyFont="1" applyFill="1" applyBorder="1" applyAlignment="1">
      <alignment horizontal="center" vertical="center" wrapText="1" readingOrder="2"/>
    </xf>
    <xf numFmtId="0" fontId="2" fillId="2" borderId="44" xfId="0" applyFont="1" applyFill="1" applyBorder="1" applyAlignment="1">
      <alignment horizontal="center" vertical="center" wrapText="1" readingOrder="2"/>
    </xf>
    <xf numFmtId="0" fontId="2" fillId="2" borderId="13" xfId="0" applyFont="1" applyFill="1" applyBorder="1" applyAlignment="1">
      <alignment horizontal="center" vertical="center" wrapText="1" readingOrder="2"/>
    </xf>
    <xf numFmtId="0" fontId="1" fillId="0" borderId="30" xfId="0" applyFont="1" applyFill="1" applyBorder="1" applyAlignment="1">
      <alignment horizontal="center" vertical="top" wrapText="1" readingOrder="2"/>
    </xf>
    <xf numFmtId="0" fontId="1" fillId="0" borderId="30" xfId="0" applyFont="1" applyBorder="1" applyAlignment="1">
      <alignment horizontal="right" vertical="top" wrapText="1" readingOrder="2"/>
    </xf>
    <xf numFmtId="9" fontId="20" fillId="0" borderId="51" xfId="0" applyNumberFormat="1" applyFont="1" applyBorder="1" applyAlignment="1">
      <alignment horizontal="center" vertical="center" wrapText="1" readingOrder="2"/>
    </xf>
    <xf numFmtId="9" fontId="20" fillId="0" borderId="18" xfId="0" applyNumberFormat="1" applyFont="1" applyBorder="1" applyAlignment="1">
      <alignment horizontal="center" vertical="center" wrapText="1" readingOrder="2"/>
    </xf>
    <xf numFmtId="9" fontId="20" fillId="0" borderId="50" xfId="0" applyNumberFormat="1" applyFont="1" applyBorder="1" applyAlignment="1">
      <alignment horizontal="center" vertical="center" wrapText="1" readingOrder="2"/>
    </xf>
    <xf numFmtId="0" fontId="20" fillId="0" borderId="51" xfId="0" applyFont="1" applyBorder="1" applyAlignment="1">
      <alignment horizontal="center" vertical="center" wrapText="1" readingOrder="2"/>
    </xf>
    <xf numFmtId="0" fontId="20" fillId="0" borderId="50" xfId="0" applyFont="1" applyBorder="1" applyAlignment="1">
      <alignment horizontal="center" vertical="center" wrapText="1" readingOrder="2"/>
    </xf>
    <xf numFmtId="0" fontId="20" fillId="0" borderId="18" xfId="0" applyFont="1" applyBorder="1" applyAlignment="1">
      <alignment horizontal="center" vertical="center" wrapText="1" readingOrder="2"/>
    </xf>
    <xf numFmtId="0" fontId="3" fillId="10" borderId="2" xfId="0" applyFont="1" applyFill="1" applyBorder="1" applyAlignment="1">
      <alignment horizontal="center" vertical="center"/>
    </xf>
    <xf numFmtId="0" fontId="3" fillId="3" borderId="27" xfId="0" applyFont="1" applyFill="1" applyBorder="1" applyAlignment="1">
      <alignment horizontal="center" vertical="top" wrapText="1"/>
    </xf>
    <xf numFmtId="0" fontId="3" fillId="3" borderId="0" xfId="0" applyFont="1" applyFill="1" applyBorder="1" applyAlignment="1">
      <alignment horizontal="center" vertical="top" wrapText="1"/>
    </xf>
    <xf numFmtId="0" fontId="2" fillId="8" borderId="24" xfId="0" applyFont="1" applyFill="1" applyBorder="1" applyAlignment="1">
      <alignment horizontal="right" vertical="center" wrapText="1" readingOrder="2"/>
    </xf>
    <xf numFmtId="0" fontId="2" fillId="8" borderId="24" xfId="0" applyFont="1" applyFill="1" applyBorder="1" applyAlignment="1">
      <alignment horizontal="center" vertical="center" wrapText="1" readingOrder="2"/>
    </xf>
    <xf numFmtId="0" fontId="13" fillId="0" borderId="8" xfId="0" applyFont="1" applyFill="1" applyBorder="1" applyAlignment="1">
      <alignment horizontal="center" vertical="center"/>
    </xf>
    <xf numFmtId="0" fontId="13" fillId="0" borderId="12" xfId="0" applyFont="1" applyFill="1" applyBorder="1" applyAlignment="1">
      <alignment horizontal="center" vertical="center"/>
    </xf>
    <xf numFmtId="0" fontId="13" fillId="0" borderId="28" xfId="0" applyFont="1" applyFill="1" applyBorder="1" applyAlignment="1">
      <alignment horizontal="center" vertical="center"/>
    </xf>
    <xf numFmtId="0" fontId="3" fillId="0" borderId="2" xfId="0" applyFont="1" applyBorder="1" applyAlignment="1">
      <alignment horizontal="center" vertical="top"/>
    </xf>
  </cellXfs>
  <cellStyles count="1">
    <cellStyle name="Normal" xfId="0" builtinId="0"/>
  </cellStyles>
  <dxfs count="5">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ill>
        <patternFill>
          <bgColor rgb="FF00B050"/>
        </patternFill>
      </fill>
    </dxf>
  </dxfs>
  <tableStyles count="0" defaultTableStyle="TableStyleMedium2" defaultPivotStyle="PivotStyleLight16"/>
  <colors>
    <mruColors>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
  <sheetViews>
    <sheetView rightToLeft="1" tabSelected="1" workbookViewId="0">
      <selection activeCell="A13" sqref="A13"/>
    </sheetView>
  </sheetViews>
  <sheetFormatPr defaultRowHeight="14.25" x14ac:dyDescent="0.2"/>
  <cols>
    <col min="1" max="1" width="38.25" bestFit="1" customWidth="1"/>
  </cols>
  <sheetData>
    <row r="1" spans="1:7" ht="15.75" x14ac:dyDescent="0.25">
      <c r="A1" s="4" t="s">
        <v>2</v>
      </c>
    </row>
    <row r="2" spans="1:7" ht="14.45" thickBot="1" x14ac:dyDescent="0.3"/>
    <row r="3" spans="1:7" ht="18" x14ac:dyDescent="0.25">
      <c r="A3" s="5" t="s">
        <v>6</v>
      </c>
      <c r="C3" s="141" t="s">
        <v>26</v>
      </c>
      <c r="D3" s="142"/>
      <c r="E3" s="142"/>
      <c r="F3" s="142"/>
      <c r="G3" s="143"/>
    </row>
    <row r="4" spans="1:7" ht="6" customHeight="1" x14ac:dyDescent="0.2">
      <c r="C4" s="144"/>
      <c r="D4" s="145"/>
      <c r="E4" s="145"/>
      <c r="F4" s="145"/>
      <c r="G4" s="146"/>
    </row>
    <row r="5" spans="1:7" x14ac:dyDescent="0.2">
      <c r="A5" s="6" t="s">
        <v>3</v>
      </c>
      <c r="C5" s="144"/>
      <c r="D5" s="145"/>
      <c r="E5" s="145"/>
      <c r="F5" s="145"/>
      <c r="G5" s="146"/>
    </row>
    <row r="6" spans="1:7" ht="6" customHeight="1" x14ac:dyDescent="0.2">
      <c r="C6" s="144"/>
      <c r="D6" s="145"/>
      <c r="E6" s="145"/>
      <c r="F6" s="145"/>
      <c r="G6" s="146"/>
    </row>
    <row r="7" spans="1:7" x14ac:dyDescent="0.2">
      <c r="A7" s="10" t="s">
        <v>4</v>
      </c>
      <c r="C7" s="144"/>
      <c r="D7" s="145"/>
      <c r="E7" s="145"/>
      <c r="F7" s="145"/>
      <c r="G7" s="146"/>
    </row>
    <row r="8" spans="1:7" ht="6" customHeight="1" x14ac:dyDescent="0.2">
      <c r="C8" s="144"/>
      <c r="D8" s="145"/>
      <c r="E8" s="145"/>
      <c r="F8" s="145"/>
      <c r="G8" s="146"/>
    </row>
    <row r="9" spans="1:7" ht="15" thickBot="1" x14ac:dyDescent="0.25">
      <c r="A9" s="7" t="s">
        <v>5</v>
      </c>
      <c r="C9" s="147"/>
      <c r="D9" s="148"/>
      <c r="E9" s="148"/>
      <c r="F9" s="148"/>
      <c r="G9" s="149"/>
    </row>
  </sheetData>
  <mergeCells count="1">
    <mergeCell ref="C3:G9"/>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
  <sheetViews>
    <sheetView rightToLeft="1" workbookViewId="0"/>
  </sheetViews>
  <sheetFormatPr defaultRowHeight="14.25" x14ac:dyDescent="0.2"/>
  <cols>
    <col min="1" max="1" width="6" style="2" customWidth="1"/>
    <col min="2" max="2" width="26.25" customWidth="1"/>
    <col min="3" max="3" width="18" customWidth="1"/>
    <col min="4" max="4" width="20.125" customWidth="1"/>
    <col min="5" max="5" width="1.75" customWidth="1"/>
    <col min="6" max="6" width="17.25" customWidth="1"/>
    <col min="7" max="7" width="35.875" customWidth="1"/>
  </cols>
  <sheetData>
    <row r="1" spans="1:7" ht="15.75" x14ac:dyDescent="0.25">
      <c r="A1" s="4" t="s">
        <v>34</v>
      </c>
    </row>
    <row r="2" spans="1:7" ht="16.149999999999999" thickBot="1" x14ac:dyDescent="0.35">
      <c r="A2" s="4"/>
    </row>
    <row r="3" spans="1:7" s="66" customFormat="1" ht="54.95" customHeight="1" thickBot="1" x14ac:dyDescent="0.25">
      <c r="A3" s="150" t="s">
        <v>153</v>
      </c>
      <c r="B3" s="151"/>
      <c r="C3" s="151"/>
      <c r="D3" s="152"/>
      <c r="F3" s="9" t="s">
        <v>8</v>
      </c>
      <c r="G3" s="119" t="str">
        <f>IF(D5&gt;=1,"תקין","לא תקין - יש להזין מספר שלם בין 1 ל 180")</f>
        <v>לא תקין - יש להזין מספר שלם בין 1 ל 180</v>
      </c>
    </row>
    <row r="4" spans="1:7" ht="14.45" thickBot="1" x14ac:dyDescent="0.3"/>
    <row r="5" spans="1:7" ht="31.5" customHeight="1" thickTop="1" thickBot="1" x14ac:dyDescent="0.25">
      <c r="A5" s="153" t="s">
        <v>154</v>
      </c>
      <c r="B5" s="154"/>
      <c r="C5" s="154"/>
      <c r="D5" s="44"/>
    </row>
    <row r="6" spans="1:7" ht="14.45" thickTop="1" x14ac:dyDescent="0.25"/>
  </sheetData>
  <mergeCells count="2">
    <mergeCell ref="A3:D3"/>
    <mergeCell ref="A5:C5"/>
  </mergeCells>
  <conditionalFormatting sqref="G3">
    <cfRule type="cellIs" dxfId="4" priority="1" operator="equal">
      <formula>"תקין"</formula>
    </cfRule>
    <cfRule type="cellIs" dxfId="3" priority="2" operator="equal">
      <formula>"לא תקין - יש להזין מספר שלם בין 1 ל 180"</formula>
    </cfRule>
  </conditionalFormatting>
  <dataValidations count="1">
    <dataValidation type="whole" allowBlank="1" showInputMessage="1" showErrorMessage="1" error="יש להזין מספר שלם גדול מ 0 ולכל היותר 180 ש&quot;ח לשעה" sqref="D5">
      <formula1>1</formula1>
      <formula2>180</formula2>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7"/>
  <sheetViews>
    <sheetView rightToLeft="1" zoomScale="75" zoomScaleNormal="75" workbookViewId="0">
      <pane ySplit="8" topLeftCell="A11" activePane="bottomLeft" state="frozen"/>
      <selection pane="bottomLeft" activeCell="B15" sqref="B12:B15"/>
    </sheetView>
  </sheetViews>
  <sheetFormatPr defaultColWidth="9" defaultRowHeight="14.25" x14ac:dyDescent="0.2"/>
  <cols>
    <col min="1" max="1" width="6.875" style="11" customWidth="1"/>
    <col min="2" max="2" width="36.75" style="11" customWidth="1"/>
    <col min="3" max="3" width="13.625" style="16" customWidth="1"/>
    <col min="4" max="5" width="13.625" style="11" customWidth="1"/>
    <col min="6" max="6" width="9" style="11" customWidth="1"/>
    <col min="7" max="7" width="13.625" style="11" customWidth="1"/>
    <col min="8" max="8" width="16.875" style="11" customWidth="1"/>
    <col min="9" max="9" width="55.625" style="16" customWidth="1"/>
    <col min="10" max="10" width="3.625" style="49" hidden="1" customWidth="1"/>
    <col min="11" max="11" width="6.5" style="53" hidden="1" customWidth="1"/>
    <col min="12" max="12" width="6.25" style="53" hidden="1" customWidth="1"/>
    <col min="13" max="13" width="6.25" style="54" hidden="1" customWidth="1"/>
    <col min="14" max="14" width="6.5" style="12" hidden="1" customWidth="1"/>
    <col min="15" max="15" width="1.5" style="11" customWidth="1"/>
    <col min="16" max="16" width="36" style="41" customWidth="1"/>
    <col min="17" max="17" width="1.625" style="11" customWidth="1"/>
    <col min="18" max="16384" width="9" style="11"/>
  </cols>
  <sheetData>
    <row r="1" spans="1:16" ht="14.45" thickBot="1" x14ac:dyDescent="0.3"/>
    <row r="2" spans="1:16" s="13" customFormat="1" ht="119.25" customHeight="1" thickBot="1" x14ac:dyDescent="0.25">
      <c r="A2" s="150" t="s">
        <v>74</v>
      </c>
      <c r="B2" s="151"/>
      <c r="C2" s="151"/>
      <c r="D2" s="151"/>
      <c r="E2" s="151"/>
      <c r="F2" s="151"/>
      <c r="G2" s="151"/>
      <c r="H2" s="151"/>
      <c r="I2" s="152"/>
      <c r="J2" s="46"/>
      <c r="K2" s="46"/>
      <c r="L2" s="46"/>
      <c r="M2" s="46"/>
      <c r="N2" s="14"/>
      <c r="P2" s="41"/>
    </row>
    <row r="4" spans="1:16" ht="15.75" x14ac:dyDescent="0.2">
      <c r="A4" s="18" t="s">
        <v>35</v>
      </c>
    </row>
    <row r="5" spans="1:16" ht="14.45" thickBot="1" x14ac:dyDescent="0.3"/>
    <row r="6" spans="1:16" s="15" customFormat="1" ht="18.75" customHeight="1" thickTop="1" thickBot="1" x14ac:dyDescent="0.25">
      <c r="A6" s="167" t="s">
        <v>1</v>
      </c>
      <c r="B6" s="170" t="s">
        <v>11</v>
      </c>
      <c r="C6" s="170" t="s">
        <v>12</v>
      </c>
      <c r="D6" s="170"/>
      <c r="E6" s="170" t="s">
        <v>13</v>
      </c>
      <c r="F6" s="164" t="s">
        <v>30</v>
      </c>
      <c r="G6" s="164" t="s">
        <v>17</v>
      </c>
      <c r="H6" s="164" t="s">
        <v>27</v>
      </c>
      <c r="I6" s="161" t="s">
        <v>14</v>
      </c>
      <c r="J6" s="48"/>
      <c r="K6" s="48"/>
      <c r="L6" s="48"/>
      <c r="M6" s="48"/>
      <c r="N6" s="47"/>
      <c r="P6" s="158" t="s">
        <v>25</v>
      </c>
    </row>
    <row r="7" spans="1:16" s="15" customFormat="1" ht="18.75" customHeight="1" thickBot="1" x14ac:dyDescent="0.25">
      <c r="A7" s="168"/>
      <c r="B7" s="171"/>
      <c r="C7" s="171"/>
      <c r="D7" s="171"/>
      <c r="E7" s="171"/>
      <c r="F7" s="165"/>
      <c r="G7" s="165"/>
      <c r="H7" s="165"/>
      <c r="I7" s="162"/>
      <c r="J7" s="48"/>
      <c r="K7" s="48"/>
      <c r="L7" s="48"/>
      <c r="M7" s="48"/>
      <c r="N7" s="47"/>
      <c r="P7" s="159"/>
    </row>
    <row r="8" spans="1:16" s="15" customFormat="1" ht="18.75" customHeight="1" thickBot="1" x14ac:dyDescent="0.25">
      <c r="A8" s="169"/>
      <c r="B8" s="172"/>
      <c r="C8" s="79" t="s">
        <v>15</v>
      </c>
      <c r="D8" s="79" t="s">
        <v>16</v>
      </c>
      <c r="E8" s="172"/>
      <c r="F8" s="166"/>
      <c r="G8" s="166"/>
      <c r="H8" s="166"/>
      <c r="I8" s="163"/>
      <c r="J8" s="48"/>
      <c r="K8" s="48" t="s">
        <v>15</v>
      </c>
      <c r="L8" s="48" t="s">
        <v>16</v>
      </c>
      <c r="M8" s="48" t="s">
        <v>28</v>
      </c>
      <c r="N8" s="48" t="s">
        <v>29</v>
      </c>
      <c r="P8" s="160"/>
    </row>
    <row r="9" spans="1:16" ht="30" customHeight="1" thickTop="1" thickBot="1" x14ac:dyDescent="0.25">
      <c r="A9" s="84" t="s">
        <v>36</v>
      </c>
      <c r="B9" s="85" t="s">
        <v>56</v>
      </c>
      <c r="C9" s="86"/>
      <c r="D9" s="86"/>
      <c r="E9" s="87">
        <f>D9+C9</f>
        <v>0</v>
      </c>
      <c r="F9" s="88"/>
      <c r="G9" s="89">
        <f t="shared" ref="G9:G35" si="0">F9*E9</f>
        <v>0</v>
      </c>
      <c r="H9" s="90"/>
      <c r="I9" s="67" t="s">
        <v>248</v>
      </c>
      <c r="J9" s="35"/>
      <c r="K9" s="35">
        <f>IF(C9&lt;&gt;"",1,0)</f>
        <v>0</v>
      </c>
      <c r="L9" s="35">
        <f>IF(D9&lt;&gt;"",1,0)</f>
        <v>0</v>
      </c>
      <c r="M9" s="35">
        <f>IF(F9&lt;&gt;"",1,0)</f>
        <v>0</v>
      </c>
      <c r="N9" s="12">
        <f>IF(H9&lt;&gt;"",1,0)</f>
        <v>0</v>
      </c>
      <c r="P9" s="50" t="str">
        <f>IF(N9*M9*L9*K9=1,"תקין","לא תקין - יש להשלים את כל התאים הנדרשים")</f>
        <v>לא תקין - יש להשלים את כל התאים הנדרשים</v>
      </c>
    </row>
    <row r="10" spans="1:16" ht="30" customHeight="1" thickTop="1" thickBot="1" x14ac:dyDescent="0.25">
      <c r="A10" s="20" t="s">
        <v>37</v>
      </c>
      <c r="B10" s="61" t="s">
        <v>57</v>
      </c>
      <c r="C10" s="42"/>
      <c r="D10" s="42"/>
      <c r="E10" s="70">
        <f t="shared" ref="E10:E15" si="1">D10+C10</f>
        <v>0</v>
      </c>
      <c r="F10" s="71"/>
      <c r="G10" s="72">
        <f t="shared" si="0"/>
        <v>0</v>
      </c>
      <c r="H10" s="43"/>
      <c r="I10" s="68" t="s">
        <v>249</v>
      </c>
      <c r="J10" s="35"/>
      <c r="K10" s="35">
        <f t="shared" ref="K10:K31" si="2">IF(C10&lt;&gt;"",1,0)</f>
        <v>0</v>
      </c>
      <c r="L10" s="35">
        <f t="shared" ref="L10:L31" si="3">IF(D10&lt;&gt;"",1,0)</f>
        <v>0</v>
      </c>
      <c r="M10" s="35">
        <f t="shared" ref="M10:M31" si="4">IF(F10&lt;&gt;"",1,0)</f>
        <v>0</v>
      </c>
      <c r="N10" s="12">
        <f t="shared" ref="N10:N31" si="5">IF(H10&lt;&gt;"",1,0)</f>
        <v>0</v>
      </c>
      <c r="P10" s="50" t="str">
        <f t="shared" ref="P10:P31" si="6">IF(N10*M10*L10*K10=1,"תקין","לא תקין - יש להשלים את כל התאים הנדרשים")</f>
        <v>לא תקין - יש להשלים את כל התאים הנדרשים</v>
      </c>
    </row>
    <row r="11" spans="1:16" ht="30" customHeight="1" thickTop="1" thickBot="1" x14ac:dyDescent="0.25">
      <c r="A11" s="20" t="s">
        <v>38</v>
      </c>
      <c r="B11" s="61" t="s">
        <v>58</v>
      </c>
      <c r="C11" s="42"/>
      <c r="D11" s="42"/>
      <c r="E11" s="70">
        <f t="shared" si="1"/>
        <v>0</v>
      </c>
      <c r="F11" s="71"/>
      <c r="G11" s="72">
        <f t="shared" si="0"/>
        <v>0</v>
      </c>
      <c r="H11" s="43"/>
      <c r="I11" s="68" t="s">
        <v>68</v>
      </c>
      <c r="J11" s="35"/>
      <c r="K11" s="35">
        <f t="shared" si="2"/>
        <v>0</v>
      </c>
      <c r="L11" s="35">
        <f t="shared" si="3"/>
        <v>0</v>
      </c>
      <c r="M11" s="35">
        <f t="shared" si="4"/>
        <v>0</v>
      </c>
      <c r="N11" s="12">
        <f t="shared" si="5"/>
        <v>0</v>
      </c>
      <c r="P11" s="50" t="str">
        <f t="shared" si="6"/>
        <v>לא תקין - יש להשלים את כל התאים הנדרשים</v>
      </c>
    </row>
    <row r="12" spans="1:16" ht="30" customHeight="1" thickTop="1" thickBot="1" x14ac:dyDescent="0.25">
      <c r="A12" s="20" t="s">
        <v>39</v>
      </c>
      <c r="B12" s="61" t="s">
        <v>309</v>
      </c>
      <c r="C12" s="42"/>
      <c r="D12" s="42"/>
      <c r="E12" s="70">
        <f t="shared" si="1"/>
        <v>0</v>
      </c>
      <c r="F12" s="71"/>
      <c r="G12" s="72">
        <f t="shared" si="0"/>
        <v>0</v>
      </c>
      <c r="H12" s="43"/>
      <c r="I12" s="68" t="s">
        <v>313</v>
      </c>
      <c r="J12" s="35"/>
      <c r="K12" s="35">
        <f t="shared" ref="K12:K15" si="7">IF(C12&lt;&gt;"",1,0)</f>
        <v>0</v>
      </c>
      <c r="L12" s="35">
        <f t="shared" ref="L12:L15" si="8">IF(D12&lt;&gt;"",1,0)</f>
        <v>0</v>
      </c>
      <c r="M12" s="35">
        <f t="shared" ref="M12:M15" si="9">IF(F12&lt;&gt;"",1,0)</f>
        <v>0</v>
      </c>
      <c r="N12" s="12">
        <f t="shared" ref="N12:N15" si="10">IF(H12&lt;&gt;"",1,0)</f>
        <v>0</v>
      </c>
      <c r="P12" s="50" t="str">
        <f t="shared" si="6"/>
        <v>לא תקין - יש להשלים את כל התאים הנדרשים</v>
      </c>
    </row>
    <row r="13" spans="1:16" ht="30" customHeight="1" thickTop="1" thickBot="1" x14ac:dyDescent="0.25">
      <c r="A13" s="20" t="s">
        <v>40</v>
      </c>
      <c r="B13" s="61" t="s">
        <v>310</v>
      </c>
      <c r="C13" s="42"/>
      <c r="D13" s="42"/>
      <c r="E13" s="70">
        <f t="shared" si="1"/>
        <v>0</v>
      </c>
      <c r="F13" s="71"/>
      <c r="G13" s="72">
        <f t="shared" si="0"/>
        <v>0</v>
      </c>
      <c r="H13" s="43"/>
      <c r="I13" s="68" t="s">
        <v>313</v>
      </c>
      <c r="J13" s="35"/>
      <c r="K13" s="35">
        <f t="shared" si="7"/>
        <v>0</v>
      </c>
      <c r="L13" s="35">
        <f t="shared" si="8"/>
        <v>0</v>
      </c>
      <c r="M13" s="35">
        <f t="shared" si="9"/>
        <v>0</v>
      </c>
      <c r="N13" s="12">
        <f t="shared" si="10"/>
        <v>0</v>
      </c>
      <c r="P13" s="50" t="str">
        <f t="shared" si="6"/>
        <v>לא תקין - יש להשלים את כל התאים הנדרשים</v>
      </c>
    </row>
    <row r="14" spans="1:16" ht="30" customHeight="1" thickTop="1" thickBot="1" x14ac:dyDescent="0.25">
      <c r="A14" s="20" t="s">
        <v>41</v>
      </c>
      <c r="B14" s="61" t="s">
        <v>311</v>
      </c>
      <c r="C14" s="42"/>
      <c r="D14" s="42"/>
      <c r="E14" s="70">
        <f t="shared" si="1"/>
        <v>0</v>
      </c>
      <c r="F14" s="71"/>
      <c r="G14" s="72">
        <f t="shared" si="0"/>
        <v>0</v>
      </c>
      <c r="H14" s="43"/>
      <c r="I14" s="68" t="s">
        <v>313</v>
      </c>
      <c r="J14" s="35"/>
      <c r="K14" s="35">
        <f t="shared" si="7"/>
        <v>0</v>
      </c>
      <c r="L14" s="35">
        <f t="shared" si="8"/>
        <v>0</v>
      </c>
      <c r="M14" s="35">
        <f t="shared" si="9"/>
        <v>0</v>
      </c>
      <c r="N14" s="12">
        <f t="shared" si="10"/>
        <v>0</v>
      </c>
      <c r="P14" s="50" t="str">
        <f t="shared" si="6"/>
        <v>לא תקין - יש להשלים את כל התאים הנדרשים</v>
      </c>
    </row>
    <row r="15" spans="1:16" ht="30" customHeight="1" thickTop="1" thickBot="1" x14ac:dyDescent="0.25">
      <c r="A15" s="20" t="s">
        <v>42</v>
      </c>
      <c r="B15" s="61" t="s">
        <v>312</v>
      </c>
      <c r="C15" s="42"/>
      <c r="D15" s="42"/>
      <c r="E15" s="70">
        <f t="shared" si="1"/>
        <v>0</v>
      </c>
      <c r="F15" s="71"/>
      <c r="G15" s="72">
        <f t="shared" si="0"/>
        <v>0</v>
      </c>
      <c r="H15" s="43"/>
      <c r="I15" s="68" t="s">
        <v>313</v>
      </c>
      <c r="J15" s="35"/>
      <c r="K15" s="35">
        <f t="shared" si="7"/>
        <v>0</v>
      </c>
      <c r="L15" s="35">
        <f t="shared" si="8"/>
        <v>0</v>
      </c>
      <c r="M15" s="35">
        <f t="shared" si="9"/>
        <v>0</v>
      </c>
      <c r="N15" s="12">
        <f t="shared" si="10"/>
        <v>0</v>
      </c>
      <c r="P15" s="50" t="str">
        <f t="shared" si="6"/>
        <v>לא תקין - יש להשלים את כל התאים הנדרשים</v>
      </c>
    </row>
    <row r="16" spans="1:16" ht="30" customHeight="1" thickTop="1" thickBot="1" x14ac:dyDescent="0.25">
      <c r="A16" s="20" t="s">
        <v>43</v>
      </c>
      <c r="B16" s="61" t="s">
        <v>67</v>
      </c>
      <c r="C16" s="42"/>
      <c r="D16" s="42"/>
      <c r="E16" s="70">
        <f t="shared" ref="E16:E35" si="11">D16+C16</f>
        <v>0</v>
      </c>
      <c r="F16" s="71"/>
      <c r="G16" s="72">
        <f t="shared" si="0"/>
        <v>0</v>
      </c>
      <c r="H16" s="43"/>
      <c r="I16" s="91" t="s">
        <v>69</v>
      </c>
      <c r="J16" s="35"/>
      <c r="K16" s="35">
        <f t="shared" si="2"/>
        <v>0</v>
      </c>
      <c r="L16" s="35">
        <f t="shared" si="3"/>
        <v>0</v>
      </c>
      <c r="M16" s="35">
        <f t="shared" si="4"/>
        <v>0</v>
      </c>
      <c r="N16" s="12">
        <f t="shared" si="5"/>
        <v>0</v>
      </c>
      <c r="P16" s="50" t="str">
        <f t="shared" si="6"/>
        <v>לא תקין - יש להשלים את כל התאים הנדרשים</v>
      </c>
    </row>
    <row r="17" spans="1:16" ht="30" customHeight="1" thickTop="1" thickBot="1" x14ac:dyDescent="0.25">
      <c r="A17" s="20" t="s">
        <v>44</v>
      </c>
      <c r="B17" s="61" t="s">
        <v>59</v>
      </c>
      <c r="C17" s="42"/>
      <c r="D17" s="42"/>
      <c r="E17" s="70">
        <f t="shared" si="11"/>
        <v>0</v>
      </c>
      <c r="F17" s="71"/>
      <c r="G17" s="72">
        <f t="shared" si="0"/>
        <v>0</v>
      </c>
      <c r="H17" s="43"/>
      <c r="I17" s="68" t="s">
        <v>250</v>
      </c>
      <c r="J17" s="35"/>
      <c r="K17" s="35">
        <f t="shared" si="2"/>
        <v>0</v>
      </c>
      <c r="L17" s="35">
        <f t="shared" si="3"/>
        <v>0</v>
      </c>
      <c r="M17" s="35">
        <f t="shared" si="4"/>
        <v>0</v>
      </c>
      <c r="N17" s="12">
        <f t="shared" si="5"/>
        <v>0</v>
      </c>
      <c r="P17" s="50" t="str">
        <f t="shared" si="6"/>
        <v>לא תקין - יש להשלים את כל התאים הנדרשים</v>
      </c>
    </row>
    <row r="18" spans="1:16" ht="30" customHeight="1" thickTop="1" thickBot="1" x14ac:dyDescent="0.25">
      <c r="A18" s="20" t="s">
        <v>45</v>
      </c>
      <c r="B18" s="61" t="s">
        <v>70</v>
      </c>
      <c r="C18" s="42"/>
      <c r="D18" s="42"/>
      <c r="E18" s="70">
        <f t="shared" si="11"/>
        <v>0</v>
      </c>
      <c r="F18" s="71"/>
      <c r="G18" s="72">
        <f t="shared" si="0"/>
        <v>0</v>
      </c>
      <c r="H18" s="43"/>
      <c r="I18" s="92" t="s">
        <v>71</v>
      </c>
      <c r="J18" s="35"/>
      <c r="K18" s="35">
        <f t="shared" si="2"/>
        <v>0</v>
      </c>
      <c r="L18" s="35">
        <f t="shared" si="3"/>
        <v>0</v>
      </c>
      <c r="M18" s="35">
        <f t="shared" si="4"/>
        <v>0</v>
      </c>
      <c r="N18" s="12">
        <f t="shared" si="5"/>
        <v>0</v>
      </c>
      <c r="P18" s="50" t="str">
        <f t="shared" si="6"/>
        <v>לא תקין - יש להשלים את כל התאים הנדרשים</v>
      </c>
    </row>
    <row r="19" spans="1:16" ht="30" customHeight="1" thickTop="1" thickBot="1" x14ac:dyDescent="0.25">
      <c r="A19" s="20" t="s">
        <v>46</v>
      </c>
      <c r="B19" s="61" t="s">
        <v>251</v>
      </c>
      <c r="C19" s="42"/>
      <c r="D19" s="42"/>
      <c r="E19" s="70">
        <f t="shared" si="11"/>
        <v>0</v>
      </c>
      <c r="F19" s="71"/>
      <c r="G19" s="72">
        <f t="shared" si="0"/>
        <v>0</v>
      </c>
      <c r="H19" s="43"/>
      <c r="I19" s="92" t="s">
        <v>252</v>
      </c>
      <c r="J19" s="35"/>
      <c r="K19" s="35">
        <f t="shared" ref="K19" si="12">IF(C19&lt;&gt;"",1,0)</f>
        <v>0</v>
      </c>
      <c r="L19" s="35">
        <f t="shared" ref="L19" si="13">IF(D19&lt;&gt;"",1,0)</f>
        <v>0</v>
      </c>
      <c r="M19" s="35">
        <f t="shared" ref="M19" si="14">IF(F19&lt;&gt;"",1,0)</f>
        <v>0</v>
      </c>
      <c r="N19" s="12">
        <f t="shared" ref="N19" si="15">IF(H19&lt;&gt;"",1,0)</f>
        <v>0</v>
      </c>
      <c r="P19" s="50" t="str">
        <f t="shared" si="6"/>
        <v>לא תקין - יש להשלים את כל התאים הנדרשים</v>
      </c>
    </row>
    <row r="20" spans="1:16" ht="30" customHeight="1" thickTop="1" thickBot="1" x14ac:dyDescent="0.25">
      <c r="A20" s="20" t="s">
        <v>314</v>
      </c>
      <c r="B20" s="61" t="s">
        <v>60</v>
      </c>
      <c r="C20" s="42"/>
      <c r="D20" s="42"/>
      <c r="E20" s="70">
        <f>D20+C20</f>
        <v>0</v>
      </c>
      <c r="F20" s="71"/>
      <c r="G20" s="72">
        <f>F20*E20</f>
        <v>0</v>
      </c>
      <c r="H20" s="43"/>
      <c r="I20" s="68" t="s">
        <v>253</v>
      </c>
      <c r="J20" s="35"/>
      <c r="K20" s="35">
        <f t="shared" ref="K20:L22" si="16">IF(C20&lt;&gt;"",1,0)</f>
        <v>0</v>
      </c>
      <c r="L20" s="35">
        <f t="shared" si="16"/>
        <v>0</v>
      </c>
      <c r="M20" s="35">
        <f>IF(F20&lt;&gt;"",1,0)</f>
        <v>0</v>
      </c>
      <c r="N20" s="12">
        <f>IF(H20&lt;&gt;"",1,0)</f>
        <v>0</v>
      </c>
      <c r="P20" s="50" t="str">
        <f t="shared" si="6"/>
        <v>לא תקין - יש להשלים את כל התאים הנדרשים</v>
      </c>
    </row>
    <row r="21" spans="1:16" ht="30" customHeight="1" thickTop="1" thickBot="1" x14ac:dyDescent="0.25">
      <c r="A21" s="20" t="s">
        <v>47</v>
      </c>
      <c r="B21" s="61" t="s">
        <v>61</v>
      </c>
      <c r="C21" s="42"/>
      <c r="D21" s="42"/>
      <c r="E21" s="70">
        <f>D21+C21</f>
        <v>0</v>
      </c>
      <c r="F21" s="71"/>
      <c r="G21" s="72">
        <f>F21*E21</f>
        <v>0</v>
      </c>
      <c r="H21" s="43"/>
      <c r="I21" s="91" t="s">
        <v>254</v>
      </c>
      <c r="J21" s="35"/>
      <c r="K21" s="35">
        <f t="shared" si="16"/>
        <v>0</v>
      </c>
      <c r="L21" s="35">
        <f t="shared" si="16"/>
        <v>0</v>
      </c>
      <c r="M21" s="35">
        <f>IF(F21&lt;&gt;"",1,0)</f>
        <v>0</v>
      </c>
      <c r="N21" s="12">
        <f>IF(H21&lt;&gt;"",1,0)</f>
        <v>0</v>
      </c>
      <c r="P21" s="50" t="str">
        <f t="shared" si="6"/>
        <v>לא תקין - יש להשלים את כל התאים הנדרשים</v>
      </c>
    </row>
    <row r="22" spans="1:16" ht="30" customHeight="1" thickTop="1" thickBot="1" x14ac:dyDescent="0.25">
      <c r="A22" s="20" t="s">
        <v>48</v>
      </c>
      <c r="B22" s="61" t="s">
        <v>255</v>
      </c>
      <c r="C22" s="42"/>
      <c r="D22" s="42"/>
      <c r="E22" s="70">
        <f t="shared" ref="E22:E24" si="17">D22+C22</f>
        <v>0</v>
      </c>
      <c r="F22" s="71"/>
      <c r="G22" s="72">
        <f t="shared" ref="G22:G24" si="18">F22*E22</f>
        <v>0</v>
      </c>
      <c r="H22" s="43"/>
      <c r="I22" s="91" t="s">
        <v>256</v>
      </c>
      <c r="J22" s="35"/>
      <c r="K22" s="35">
        <f t="shared" si="16"/>
        <v>0</v>
      </c>
      <c r="L22" s="35">
        <f t="shared" si="16"/>
        <v>0</v>
      </c>
      <c r="M22" s="35">
        <f>IF(F22&lt;&gt;"",1,0)</f>
        <v>0</v>
      </c>
      <c r="N22" s="12">
        <f>IF(H22&lt;&gt;"",1,0)</f>
        <v>0</v>
      </c>
      <c r="P22" s="50" t="str">
        <f t="shared" si="6"/>
        <v>לא תקין - יש להשלים את כל התאים הנדרשים</v>
      </c>
    </row>
    <row r="23" spans="1:16" ht="30" customHeight="1" thickTop="1" thickBot="1" x14ac:dyDescent="0.25">
      <c r="A23" s="20" t="s">
        <v>49</v>
      </c>
      <c r="B23" s="61" t="s">
        <v>257</v>
      </c>
      <c r="C23" s="42"/>
      <c r="D23" s="42"/>
      <c r="E23" s="70">
        <f t="shared" si="17"/>
        <v>0</v>
      </c>
      <c r="F23" s="71"/>
      <c r="G23" s="72">
        <f t="shared" si="18"/>
        <v>0</v>
      </c>
      <c r="H23" s="43"/>
      <c r="I23" s="65" t="s">
        <v>258</v>
      </c>
      <c r="J23" s="35"/>
      <c r="K23" s="35">
        <f t="shared" si="2"/>
        <v>0</v>
      </c>
      <c r="L23" s="35">
        <f t="shared" si="3"/>
        <v>0</v>
      </c>
      <c r="M23" s="35">
        <f t="shared" si="4"/>
        <v>0</v>
      </c>
      <c r="N23" s="12">
        <f t="shared" si="5"/>
        <v>0</v>
      </c>
      <c r="P23" s="50" t="str">
        <f t="shared" si="6"/>
        <v>לא תקין - יש להשלים את כל התאים הנדרשים</v>
      </c>
    </row>
    <row r="24" spans="1:16" ht="30" customHeight="1" thickTop="1" thickBot="1" x14ac:dyDescent="0.25">
      <c r="A24" s="20" t="s">
        <v>50</v>
      </c>
      <c r="B24" s="61" t="s">
        <v>259</v>
      </c>
      <c r="C24" s="42"/>
      <c r="D24" s="42"/>
      <c r="E24" s="70">
        <f t="shared" si="17"/>
        <v>0</v>
      </c>
      <c r="F24" s="71"/>
      <c r="G24" s="72">
        <f t="shared" si="18"/>
        <v>0</v>
      </c>
      <c r="H24" s="43"/>
      <c r="I24" s="65" t="s">
        <v>260</v>
      </c>
      <c r="J24" s="35"/>
      <c r="K24" s="35">
        <f t="shared" ref="K24" si="19">IF(C24&lt;&gt;"",1,0)</f>
        <v>0</v>
      </c>
      <c r="L24" s="35">
        <f t="shared" ref="L24" si="20">IF(D24&lt;&gt;"",1,0)</f>
        <v>0</v>
      </c>
      <c r="M24" s="35">
        <f t="shared" ref="M24" si="21">IF(F24&lt;&gt;"",1,0)</f>
        <v>0</v>
      </c>
      <c r="N24" s="12">
        <f t="shared" ref="N24" si="22">IF(H24&lt;&gt;"",1,0)</f>
        <v>0</v>
      </c>
      <c r="P24" s="50" t="str">
        <f t="shared" si="6"/>
        <v>לא תקין - יש להשלים את כל התאים הנדרשים</v>
      </c>
    </row>
    <row r="25" spans="1:16" ht="30" customHeight="1" thickTop="1" thickBot="1" x14ac:dyDescent="0.25">
      <c r="A25" s="20" t="s">
        <v>315</v>
      </c>
      <c r="B25" s="61" t="s">
        <v>62</v>
      </c>
      <c r="C25" s="42"/>
      <c r="D25" s="42"/>
      <c r="E25" s="70">
        <f t="shared" si="11"/>
        <v>0</v>
      </c>
      <c r="F25" s="71"/>
      <c r="G25" s="72">
        <f t="shared" si="0"/>
        <v>0</v>
      </c>
      <c r="H25" s="43"/>
      <c r="I25" s="91" t="s">
        <v>72</v>
      </c>
      <c r="J25" s="35"/>
      <c r="K25" s="35">
        <f t="shared" si="2"/>
        <v>0</v>
      </c>
      <c r="L25" s="35">
        <f t="shared" si="3"/>
        <v>0</v>
      </c>
      <c r="M25" s="35">
        <f t="shared" si="4"/>
        <v>0</v>
      </c>
      <c r="N25" s="12">
        <f t="shared" si="5"/>
        <v>0</v>
      </c>
      <c r="P25" s="50" t="str">
        <f t="shared" si="6"/>
        <v>לא תקין - יש להשלים את כל התאים הנדרשים</v>
      </c>
    </row>
    <row r="26" spans="1:16" ht="30" customHeight="1" thickTop="1" thickBot="1" x14ac:dyDescent="0.25">
      <c r="A26" s="20" t="s">
        <v>51</v>
      </c>
      <c r="B26" s="61" t="s">
        <v>63</v>
      </c>
      <c r="C26" s="42"/>
      <c r="D26" s="42"/>
      <c r="E26" s="70">
        <f t="shared" si="11"/>
        <v>0</v>
      </c>
      <c r="F26" s="71"/>
      <c r="G26" s="72">
        <f t="shared" si="0"/>
        <v>0</v>
      </c>
      <c r="H26" s="43"/>
      <c r="I26" s="68" t="s">
        <v>261</v>
      </c>
      <c r="J26" s="35"/>
      <c r="K26" s="35">
        <f t="shared" si="2"/>
        <v>0</v>
      </c>
      <c r="L26" s="35">
        <f t="shared" si="3"/>
        <v>0</v>
      </c>
      <c r="M26" s="35">
        <f t="shared" si="4"/>
        <v>0</v>
      </c>
      <c r="N26" s="12">
        <f t="shared" si="5"/>
        <v>0</v>
      </c>
      <c r="P26" s="50" t="str">
        <f t="shared" si="6"/>
        <v>לא תקין - יש להשלים את כל התאים הנדרשים</v>
      </c>
    </row>
    <row r="27" spans="1:16" ht="30" customHeight="1" thickTop="1" thickBot="1" x14ac:dyDescent="0.25">
      <c r="A27" s="20" t="s">
        <v>52</v>
      </c>
      <c r="B27" s="61" t="s">
        <v>262</v>
      </c>
      <c r="C27" s="42"/>
      <c r="D27" s="42"/>
      <c r="E27" s="70">
        <f t="shared" ref="E27" si="23">D27+C27</f>
        <v>0</v>
      </c>
      <c r="F27" s="71"/>
      <c r="G27" s="72">
        <f t="shared" ref="G27" si="24">F27*E27</f>
        <v>0</v>
      </c>
      <c r="H27" s="43"/>
      <c r="I27" s="68" t="s">
        <v>263</v>
      </c>
      <c r="J27" s="35"/>
      <c r="K27" s="35">
        <f t="shared" ref="K27" si="25">IF(C27&lt;&gt;"",1,0)</f>
        <v>0</v>
      </c>
      <c r="L27" s="35">
        <f t="shared" ref="L27" si="26">IF(D27&lt;&gt;"",1,0)</f>
        <v>0</v>
      </c>
      <c r="M27" s="35">
        <f t="shared" ref="M27" si="27">IF(F27&lt;&gt;"",1,0)</f>
        <v>0</v>
      </c>
      <c r="N27" s="12">
        <f t="shared" ref="N27" si="28">IF(H27&lt;&gt;"",1,0)</f>
        <v>0</v>
      </c>
      <c r="P27" s="50" t="str">
        <f t="shared" si="6"/>
        <v>לא תקין - יש להשלים את כל התאים הנדרשים</v>
      </c>
    </row>
    <row r="28" spans="1:16" ht="30" customHeight="1" thickTop="1" thickBot="1" x14ac:dyDescent="0.25">
      <c r="A28" s="20" t="s">
        <v>53</v>
      </c>
      <c r="B28" s="61" t="s">
        <v>64</v>
      </c>
      <c r="C28" s="42"/>
      <c r="D28" s="42"/>
      <c r="E28" s="70">
        <f t="shared" si="11"/>
        <v>0</v>
      </c>
      <c r="F28" s="71"/>
      <c r="G28" s="72">
        <f t="shared" si="0"/>
        <v>0</v>
      </c>
      <c r="H28" s="43"/>
      <c r="I28" s="68" t="s">
        <v>264</v>
      </c>
      <c r="J28" s="35"/>
      <c r="K28" s="35">
        <f t="shared" si="2"/>
        <v>0</v>
      </c>
      <c r="L28" s="35">
        <f t="shared" si="3"/>
        <v>0</v>
      </c>
      <c r="M28" s="35">
        <f t="shared" si="4"/>
        <v>0</v>
      </c>
      <c r="N28" s="12">
        <f t="shared" si="5"/>
        <v>0</v>
      </c>
      <c r="P28" s="50" t="str">
        <f t="shared" si="6"/>
        <v>לא תקין - יש להשלים את כל התאים הנדרשים</v>
      </c>
    </row>
    <row r="29" spans="1:16" ht="30" customHeight="1" thickTop="1" thickBot="1" x14ac:dyDescent="0.25">
      <c r="A29" s="20" t="s">
        <v>54</v>
      </c>
      <c r="B29" s="61" t="s">
        <v>265</v>
      </c>
      <c r="C29" s="42"/>
      <c r="D29" s="42"/>
      <c r="E29" s="70">
        <f t="shared" si="11"/>
        <v>0</v>
      </c>
      <c r="F29" s="71"/>
      <c r="G29" s="72">
        <f t="shared" si="0"/>
        <v>0</v>
      </c>
      <c r="H29" s="43"/>
      <c r="I29" s="134" t="s">
        <v>266</v>
      </c>
      <c r="J29" s="35"/>
      <c r="K29" s="35">
        <f t="shared" si="2"/>
        <v>0</v>
      </c>
      <c r="L29" s="35">
        <f t="shared" si="3"/>
        <v>0</v>
      </c>
      <c r="M29" s="35">
        <f t="shared" si="4"/>
        <v>0</v>
      </c>
      <c r="N29" s="12">
        <f t="shared" si="5"/>
        <v>0</v>
      </c>
      <c r="P29" s="50" t="str">
        <f t="shared" si="6"/>
        <v>לא תקין - יש להשלים את כל התאים הנדרשים</v>
      </c>
    </row>
    <row r="30" spans="1:16" ht="30" customHeight="1" thickTop="1" thickBot="1" x14ac:dyDescent="0.25">
      <c r="A30" s="20" t="s">
        <v>55</v>
      </c>
      <c r="B30" s="61" t="s">
        <v>65</v>
      </c>
      <c r="C30" s="42"/>
      <c r="D30" s="42"/>
      <c r="E30" s="70">
        <f t="shared" si="11"/>
        <v>0</v>
      </c>
      <c r="F30" s="71"/>
      <c r="G30" s="72">
        <f t="shared" si="0"/>
        <v>0</v>
      </c>
      <c r="H30" s="43"/>
      <c r="I30" s="134" t="s">
        <v>267</v>
      </c>
      <c r="J30" s="35"/>
      <c r="K30" s="35">
        <f t="shared" si="2"/>
        <v>0</v>
      </c>
      <c r="L30" s="35">
        <f t="shared" si="3"/>
        <v>0</v>
      </c>
      <c r="M30" s="35">
        <f t="shared" si="4"/>
        <v>0</v>
      </c>
      <c r="N30" s="12">
        <f t="shared" si="5"/>
        <v>0</v>
      </c>
      <c r="P30" s="50" t="str">
        <f t="shared" si="6"/>
        <v>לא תקין - יש להשלים את כל התאים הנדרשים</v>
      </c>
    </row>
    <row r="31" spans="1:16" ht="30" customHeight="1" thickTop="1" thickBot="1" x14ac:dyDescent="0.25">
      <c r="A31" s="20" t="s">
        <v>316</v>
      </c>
      <c r="B31" s="61" t="s">
        <v>66</v>
      </c>
      <c r="C31" s="42"/>
      <c r="D31" s="42"/>
      <c r="E31" s="70">
        <f t="shared" si="11"/>
        <v>0</v>
      </c>
      <c r="F31" s="71"/>
      <c r="G31" s="72">
        <f t="shared" si="0"/>
        <v>0</v>
      </c>
      <c r="H31" s="43"/>
      <c r="I31" s="91" t="s">
        <v>73</v>
      </c>
      <c r="J31" s="35"/>
      <c r="K31" s="35">
        <f t="shared" si="2"/>
        <v>0</v>
      </c>
      <c r="L31" s="35">
        <f t="shared" si="3"/>
        <v>0</v>
      </c>
      <c r="M31" s="35">
        <f t="shared" si="4"/>
        <v>0</v>
      </c>
      <c r="N31" s="12">
        <f t="shared" si="5"/>
        <v>0</v>
      </c>
      <c r="P31" s="50" t="str">
        <f t="shared" si="6"/>
        <v>לא תקין - יש להשלים את כל התאים הנדרשים</v>
      </c>
    </row>
    <row r="32" spans="1:16" ht="30" customHeight="1" thickBot="1" x14ac:dyDescent="0.25">
      <c r="A32" s="20" t="s">
        <v>317</v>
      </c>
      <c r="B32" s="93"/>
      <c r="C32" s="73"/>
      <c r="D32" s="73"/>
      <c r="E32" s="70">
        <f t="shared" si="11"/>
        <v>0</v>
      </c>
      <c r="F32" s="137"/>
      <c r="G32" s="72">
        <f t="shared" si="0"/>
        <v>0</v>
      </c>
      <c r="H32" s="74"/>
      <c r="I32" s="82"/>
      <c r="J32" s="35"/>
      <c r="K32"/>
      <c r="L32"/>
      <c r="M32"/>
      <c r="N32"/>
      <c r="P32"/>
    </row>
    <row r="33" spans="1:16" ht="30" customHeight="1" thickBot="1" x14ac:dyDescent="0.25">
      <c r="A33" s="20" t="s">
        <v>318</v>
      </c>
      <c r="B33" s="80"/>
      <c r="C33" s="73"/>
      <c r="D33" s="73"/>
      <c r="E33" s="70">
        <f t="shared" si="11"/>
        <v>0</v>
      </c>
      <c r="F33" s="137"/>
      <c r="G33" s="72">
        <f t="shared" si="0"/>
        <v>0</v>
      </c>
      <c r="H33" s="74"/>
      <c r="I33" s="82"/>
      <c r="J33" s="35"/>
      <c r="K33"/>
      <c r="L33"/>
      <c r="M33"/>
      <c r="N33"/>
      <c r="P33"/>
    </row>
    <row r="34" spans="1:16" ht="30" customHeight="1" thickBot="1" x14ac:dyDescent="0.25">
      <c r="A34" s="20" t="s">
        <v>319</v>
      </c>
      <c r="B34" s="80"/>
      <c r="C34" s="73"/>
      <c r="D34" s="73"/>
      <c r="E34" s="70">
        <f t="shared" si="11"/>
        <v>0</v>
      </c>
      <c r="F34" s="137"/>
      <c r="G34" s="72">
        <f t="shared" si="0"/>
        <v>0</v>
      </c>
      <c r="H34" s="74"/>
      <c r="I34" s="82"/>
      <c r="J34" s="35"/>
      <c r="K34"/>
      <c r="L34"/>
      <c r="M34"/>
      <c r="N34"/>
      <c r="P34"/>
    </row>
    <row r="35" spans="1:16" ht="30" customHeight="1" thickBot="1" x14ac:dyDescent="0.25">
      <c r="A35" s="20" t="s">
        <v>320</v>
      </c>
      <c r="B35" s="81"/>
      <c r="C35" s="75"/>
      <c r="D35" s="75"/>
      <c r="E35" s="76">
        <f t="shared" si="11"/>
        <v>0</v>
      </c>
      <c r="F35" s="138"/>
      <c r="G35" s="77">
        <f t="shared" si="0"/>
        <v>0</v>
      </c>
      <c r="H35" s="78"/>
      <c r="I35" s="83"/>
      <c r="J35" s="35"/>
      <c r="K35"/>
      <c r="L35"/>
      <c r="M35"/>
      <c r="N35"/>
      <c r="P35"/>
    </row>
    <row r="36" spans="1:16" ht="19.5" customHeight="1" thickBot="1" x14ac:dyDescent="0.25">
      <c r="A36" s="155" t="s">
        <v>75</v>
      </c>
      <c r="B36" s="156"/>
      <c r="C36" s="156"/>
      <c r="D36" s="156"/>
      <c r="E36" s="156"/>
      <c r="F36" s="157"/>
      <c r="G36" s="69">
        <f>SUM(G9:G35)</f>
        <v>0</v>
      </c>
      <c r="H36"/>
      <c r="I36"/>
      <c r="J36" s="35"/>
      <c r="K36" s="35"/>
      <c r="L36" s="35"/>
      <c r="M36" s="35"/>
    </row>
    <row r="37" spans="1:16" ht="15" thickTop="1" x14ac:dyDescent="0.2"/>
  </sheetData>
  <mergeCells count="11">
    <mergeCell ref="A36:F36"/>
    <mergeCell ref="P6:P8"/>
    <mergeCell ref="A2:I2"/>
    <mergeCell ref="I6:I8"/>
    <mergeCell ref="G6:G8"/>
    <mergeCell ref="H6:H8"/>
    <mergeCell ref="A6:A8"/>
    <mergeCell ref="B6:B8"/>
    <mergeCell ref="C6:D7"/>
    <mergeCell ref="E6:E8"/>
    <mergeCell ref="F6:F8"/>
  </mergeCells>
  <conditionalFormatting sqref="P9:P31">
    <cfRule type="cellIs" dxfId="2" priority="11" operator="equal">
      <formula>"גיליון לא תקין - הוזנו כמויות ציוד לאבן דרך שאינה נמצאת בתוכנית העבודה או שכמות כוללת של רכיב אינה תואמת את סכום כמויות לפי חבילת עבודה"</formula>
    </cfRule>
  </conditionalFormatting>
  <dataValidations count="3">
    <dataValidation type="whole" operator="greaterThanOrEqual" allowBlank="1" showInputMessage="1" showErrorMessage="1" error="נדרש להזין מספר חיובי שלם גדול מ 0" sqref="H9:H35">
      <formula1>0</formula1>
    </dataValidation>
    <dataValidation type="whole" operator="greaterThanOrEqual" allowBlank="1" showInputMessage="1" showErrorMessage="1" errorTitle="ערך נדרש" error="יש להזין מספר גדול או שווה ל 0" sqref="C9:D35">
      <formula1>0</formula1>
    </dataValidation>
    <dataValidation type="whole" operator="greaterThanOrEqual" allowBlank="1" showInputMessage="1" showErrorMessage="1" sqref="F9:F35">
      <formula1>0</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2"/>
  <sheetViews>
    <sheetView rightToLeft="1" zoomScale="85" zoomScaleNormal="85" workbookViewId="0"/>
  </sheetViews>
  <sheetFormatPr defaultRowHeight="14.25" x14ac:dyDescent="0.2"/>
  <cols>
    <col min="1" max="1" width="8.625" style="29" customWidth="1"/>
    <col min="2" max="2" width="30.625" customWidth="1"/>
    <col min="3" max="3" width="40.625" customWidth="1"/>
    <col min="4" max="4" width="30.625" customWidth="1"/>
    <col min="5" max="5" width="11.125" customWidth="1"/>
    <col min="6" max="6" width="1.25" hidden="1" customWidth="1"/>
    <col min="7" max="8" width="9" hidden="1" customWidth="1"/>
    <col min="9" max="9" width="1.25" customWidth="1"/>
    <col min="11" max="11" width="17.875" customWidth="1"/>
    <col min="12" max="12" width="0.875" customWidth="1"/>
  </cols>
  <sheetData>
    <row r="1" spans="1:11" s="22" customFormat="1" ht="20.25" x14ac:dyDescent="0.2">
      <c r="A1" s="28" t="s">
        <v>297</v>
      </c>
      <c r="C1" s="23"/>
      <c r="E1" s="24"/>
    </row>
    <row r="2" spans="1:11" ht="14.45" thickBot="1" x14ac:dyDescent="0.3"/>
    <row r="3" spans="1:11" s="13" customFormat="1" ht="80.099999999999994" customHeight="1" thickBot="1" x14ac:dyDescent="0.25">
      <c r="A3" s="150" t="s">
        <v>173</v>
      </c>
      <c r="B3" s="151"/>
      <c r="C3" s="151"/>
      <c r="D3" s="151"/>
      <c r="E3" s="152"/>
      <c r="G3"/>
      <c r="H3"/>
      <c r="J3" s="9" t="s">
        <v>8</v>
      </c>
      <c r="K3" s="8" t="str">
        <f>IF(H6=1,"גיליון תקין","לא מולאו כל שדות כנדרש")</f>
        <v>לא מולאו כל שדות כנדרש</v>
      </c>
    </row>
    <row r="4" spans="1:11" ht="14.45" thickBot="1" x14ac:dyDescent="0.3"/>
    <row r="5" spans="1:11" ht="31.5" thickTop="1" thickBot="1" x14ac:dyDescent="0.25">
      <c r="A5" s="26" t="s">
        <v>1</v>
      </c>
      <c r="B5" s="25" t="s">
        <v>18</v>
      </c>
      <c r="C5" s="26" t="s">
        <v>9</v>
      </c>
      <c r="D5" s="27" t="s">
        <v>0</v>
      </c>
      <c r="E5" s="26" t="s">
        <v>98</v>
      </c>
      <c r="G5" s="1" t="s">
        <v>7</v>
      </c>
      <c r="H5" s="1" t="s">
        <v>10</v>
      </c>
    </row>
    <row r="6" spans="1:11" ht="101.25" thickTop="1" thickBot="1" x14ac:dyDescent="0.25">
      <c r="A6" s="95" t="s">
        <v>76</v>
      </c>
      <c r="B6" s="96" t="s">
        <v>99</v>
      </c>
      <c r="C6" s="60" t="s">
        <v>100</v>
      </c>
      <c r="D6" s="97" t="s">
        <v>172</v>
      </c>
      <c r="E6" s="98"/>
      <c r="G6" s="3">
        <f>IF(E6&gt;=1,1,0)</f>
        <v>0</v>
      </c>
      <c r="H6" s="3">
        <f>IF(PRODUCT(G6:G20)=1,1,0)</f>
        <v>0</v>
      </c>
    </row>
    <row r="7" spans="1:11" ht="45" customHeight="1" thickBot="1" x14ac:dyDescent="0.25">
      <c r="A7" s="51" t="s">
        <v>77</v>
      </c>
      <c r="B7" s="100" t="s">
        <v>160</v>
      </c>
      <c r="C7" s="177" t="s">
        <v>162</v>
      </c>
      <c r="D7" s="176" t="s">
        <v>159</v>
      </c>
      <c r="E7" s="56"/>
      <c r="G7" s="3">
        <f t="shared" ref="G7:G20" si="0">IF(E7&gt;=1,1,0)</f>
        <v>0</v>
      </c>
    </row>
    <row r="8" spans="1:11" ht="45" customHeight="1" thickBot="1" x14ac:dyDescent="0.25">
      <c r="A8" s="51" t="s">
        <v>78</v>
      </c>
      <c r="B8" s="100" t="s">
        <v>161</v>
      </c>
      <c r="C8" s="177"/>
      <c r="D8" s="176"/>
      <c r="E8" s="56"/>
      <c r="G8" s="3"/>
    </row>
    <row r="9" spans="1:11" ht="30" customHeight="1" thickBot="1" x14ac:dyDescent="0.25">
      <c r="A9" s="51" t="s">
        <v>79</v>
      </c>
      <c r="B9" s="100" t="s">
        <v>164</v>
      </c>
      <c r="C9" s="177" t="s">
        <v>166</v>
      </c>
      <c r="D9" s="176" t="s">
        <v>163</v>
      </c>
      <c r="E9" s="56"/>
      <c r="G9" s="3"/>
    </row>
    <row r="10" spans="1:11" ht="30" customHeight="1" thickBot="1" x14ac:dyDescent="0.25">
      <c r="A10" s="51" t="s">
        <v>80</v>
      </c>
      <c r="B10" s="100" t="s">
        <v>165</v>
      </c>
      <c r="C10" s="177"/>
      <c r="D10" s="176"/>
      <c r="E10" s="56"/>
      <c r="G10" s="3"/>
    </row>
    <row r="11" spans="1:11" ht="30" customHeight="1" thickBot="1" x14ac:dyDescent="0.25">
      <c r="A11" s="51" t="s">
        <v>81</v>
      </c>
      <c r="B11" s="100" t="s">
        <v>101</v>
      </c>
      <c r="C11" s="101" t="s">
        <v>167</v>
      </c>
      <c r="D11" s="139" t="s">
        <v>107</v>
      </c>
      <c r="E11" s="56"/>
      <c r="G11" s="3">
        <f>IF(E11&gt;=1,1,0)</f>
        <v>0</v>
      </c>
    </row>
    <row r="12" spans="1:11" ht="45" customHeight="1" thickBot="1" x14ac:dyDescent="0.25">
      <c r="A12" s="51" t="s">
        <v>82</v>
      </c>
      <c r="B12" s="100" t="s">
        <v>168</v>
      </c>
      <c r="C12" s="177" t="s">
        <v>268</v>
      </c>
      <c r="D12" s="176" t="s">
        <v>108</v>
      </c>
      <c r="E12" s="56"/>
      <c r="G12" s="3">
        <f t="shared" si="0"/>
        <v>0</v>
      </c>
    </row>
    <row r="13" spans="1:11" ht="45" customHeight="1" thickBot="1" x14ac:dyDescent="0.25">
      <c r="A13" s="51" t="s">
        <v>83</v>
      </c>
      <c r="B13" s="100" t="s">
        <v>169</v>
      </c>
      <c r="C13" s="177"/>
      <c r="D13" s="176"/>
      <c r="E13" s="56"/>
      <c r="G13" s="3"/>
    </row>
    <row r="14" spans="1:11" ht="45" customHeight="1" thickBot="1" x14ac:dyDescent="0.25">
      <c r="A14" s="51" t="s">
        <v>84</v>
      </c>
      <c r="B14" s="100" t="s">
        <v>170</v>
      </c>
      <c r="C14" s="177"/>
      <c r="D14" s="176"/>
      <c r="E14" s="56"/>
      <c r="G14" s="3"/>
    </row>
    <row r="15" spans="1:11" ht="15" thickBot="1" x14ac:dyDescent="0.25">
      <c r="A15" s="51" t="s">
        <v>85</v>
      </c>
      <c r="B15" s="100" t="s">
        <v>155</v>
      </c>
      <c r="C15" s="101"/>
      <c r="D15" s="99" t="s">
        <v>109</v>
      </c>
      <c r="E15" s="56"/>
      <c r="G15" s="3"/>
    </row>
    <row r="16" spans="1:11" ht="15" thickBot="1" x14ac:dyDescent="0.25">
      <c r="A16" s="51" t="s">
        <v>86</v>
      </c>
      <c r="B16" s="100" t="s">
        <v>156</v>
      </c>
      <c r="C16" s="101"/>
      <c r="D16" s="99" t="s">
        <v>110</v>
      </c>
      <c r="E16" s="56"/>
      <c r="G16" s="3">
        <f t="shared" si="0"/>
        <v>0</v>
      </c>
    </row>
    <row r="17" spans="1:8" ht="15" customHeight="1" thickBot="1" x14ac:dyDescent="0.25">
      <c r="A17" s="51" t="s">
        <v>87</v>
      </c>
      <c r="B17" s="100" t="s">
        <v>102</v>
      </c>
      <c r="C17" s="101"/>
      <c r="D17" s="99" t="s">
        <v>157</v>
      </c>
      <c r="E17" s="56"/>
      <c r="G17" s="3">
        <f t="shared" si="0"/>
        <v>0</v>
      </c>
    </row>
    <row r="18" spans="1:8" ht="30" customHeight="1" thickBot="1" x14ac:dyDescent="0.25">
      <c r="A18" s="51" t="s">
        <v>88</v>
      </c>
      <c r="B18" s="100" t="s">
        <v>171</v>
      </c>
      <c r="C18" s="101" t="s">
        <v>104</v>
      </c>
      <c r="D18" s="99" t="s">
        <v>158</v>
      </c>
      <c r="E18" s="140">
        <f>6000*'טבלה 5.1.1'!D5</f>
        <v>0</v>
      </c>
      <c r="G18" s="3">
        <f t="shared" si="0"/>
        <v>0</v>
      </c>
    </row>
    <row r="19" spans="1:8" ht="15" thickBot="1" x14ac:dyDescent="0.25">
      <c r="A19" s="51" t="s">
        <v>89</v>
      </c>
      <c r="B19" s="100" t="s">
        <v>105</v>
      </c>
      <c r="C19" s="101" t="s">
        <v>103</v>
      </c>
      <c r="D19" s="99" t="s">
        <v>111</v>
      </c>
      <c r="E19" s="56"/>
      <c r="G19" s="3">
        <f t="shared" si="0"/>
        <v>0</v>
      </c>
    </row>
    <row r="20" spans="1:8" ht="15" thickBot="1" x14ac:dyDescent="0.25">
      <c r="A20" s="51" t="s">
        <v>90</v>
      </c>
      <c r="B20" s="100" t="s">
        <v>106</v>
      </c>
      <c r="C20" s="101" t="s">
        <v>103</v>
      </c>
      <c r="D20" s="55" t="s">
        <v>174</v>
      </c>
      <c r="E20" s="56"/>
      <c r="G20" s="3">
        <f t="shared" si="0"/>
        <v>0</v>
      </c>
    </row>
    <row r="21" spans="1:8" ht="15" thickBot="1" x14ac:dyDescent="0.25">
      <c r="A21" s="51" t="s">
        <v>91</v>
      </c>
      <c r="B21" s="100" t="s">
        <v>175</v>
      </c>
      <c r="C21" s="101" t="s">
        <v>103</v>
      </c>
      <c r="D21" s="55" t="s">
        <v>176</v>
      </c>
      <c r="E21" s="56"/>
      <c r="G21" s="57"/>
    </row>
    <row r="22" spans="1:8" ht="15" thickBot="1" x14ac:dyDescent="0.25">
      <c r="A22" s="51" t="s">
        <v>92</v>
      </c>
      <c r="B22" s="120"/>
      <c r="C22" s="121"/>
      <c r="D22" s="55"/>
      <c r="E22" s="56"/>
      <c r="G22" s="57"/>
    </row>
    <row r="23" spans="1:8" ht="15" thickBot="1" x14ac:dyDescent="0.25">
      <c r="A23" s="51" t="s">
        <v>93</v>
      </c>
      <c r="B23" s="120"/>
      <c r="C23" s="121"/>
      <c r="D23" s="55"/>
      <c r="E23" s="56"/>
      <c r="G23" s="57"/>
    </row>
    <row r="24" spans="1:8" ht="15" thickBot="1" x14ac:dyDescent="0.25">
      <c r="A24" s="51" t="s">
        <v>94</v>
      </c>
      <c r="B24" s="120"/>
      <c r="C24" s="121"/>
      <c r="D24" s="55"/>
      <c r="E24" s="56"/>
      <c r="G24" s="57"/>
    </row>
    <row r="25" spans="1:8" ht="15" thickBot="1" x14ac:dyDescent="0.25">
      <c r="A25" s="51" t="s">
        <v>95</v>
      </c>
      <c r="B25" s="120"/>
      <c r="C25" s="121"/>
      <c r="D25" s="55"/>
      <c r="E25" s="56"/>
      <c r="G25" s="57"/>
    </row>
    <row r="26" spans="1:8" ht="15" thickBot="1" x14ac:dyDescent="0.25">
      <c r="A26" s="51" t="s">
        <v>96</v>
      </c>
      <c r="B26" s="120"/>
      <c r="C26" s="121"/>
      <c r="D26" s="55"/>
      <c r="E26" s="56"/>
      <c r="G26" s="57"/>
    </row>
    <row r="27" spans="1:8" ht="15" thickBot="1" x14ac:dyDescent="0.25">
      <c r="A27" s="122" t="s">
        <v>97</v>
      </c>
      <c r="B27" s="123"/>
      <c r="C27" s="124"/>
      <c r="D27" s="125"/>
      <c r="E27" s="126"/>
      <c r="G27" s="57"/>
    </row>
    <row r="28" spans="1:8" ht="16.5" thickTop="1" thickBot="1" x14ac:dyDescent="0.25">
      <c r="A28" s="94"/>
      <c r="B28" s="173" t="s">
        <v>177</v>
      </c>
      <c r="C28" s="174"/>
      <c r="D28" s="175"/>
      <c r="E28" s="40">
        <f>SUM(E6:E20)</f>
        <v>0</v>
      </c>
    </row>
    <row r="29" spans="1:8" ht="15" thickTop="1" x14ac:dyDescent="0.2"/>
    <row r="30" spans="1:8" ht="15" thickBot="1" x14ac:dyDescent="0.25"/>
    <row r="31" spans="1:8" ht="31.5" thickTop="1" thickBot="1" x14ac:dyDescent="0.25">
      <c r="B31" s="26" t="s">
        <v>19</v>
      </c>
      <c r="C31" s="26" t="s">
        <v>33</v>
      </c>
      <c r="G31" s="1" t="s">
        <v>7</v>
      </c>
      <c r="H31" s="1" t="s">
        <v>10</v>
      </c>
    </row>
    <row r="32" spans="1:8" ht="15.75" thickTop="1" thickBot="1" x14ac:dyDescent="0.25">
      <c r="B32" s="30">
        <v>1</v>
      </c>
      <c r="C32" s="31">
        <f>E28</f>
        <v>0</v>
      </c>
      <c r="G32" s="3">
        <f>IF(C32&gt;=1,1,0)</f>
        <v>0</v>
      </c>
      <c r="H32" s="3">
        <f>PRODUCT(G32:G39)</f>
        <v>0</v>
      </c>
    </row>
    <row r="33" spans="2:7" ht="15.75" thickTop="1" thickBot="1" x14ac:dyDescent="0.25">
      <c r="B33" s="30">
        <v>2</v>
      </c>
      <c r="C33" s="45"/>
      <c r="G33" s="3">
        <f t="shared" ref="G33:G39" si="1">IF(C33&gt;=1,1,0)</f>
        <v>0</v>
      </c>
    </row>
    <row r="34" spans="2:7" ht="15.75" thickTop="1" thickBot="1" x14ac:dyDescent="0.25">
      <c r="B34" s="30">
        <v>3</v>
      </c>
      <c r="C34" s="45"/>
      <c r="G34" s="3">
        <f t="shared" si="1"/>
        <v>0</v>
      </c>
    </row>
    <row r="35" spans="2:7" ht="15.75" thickTop="1" thickBot="1" x14ac:dyDescent="0.25">
      <c r="B35" s="30">
        <v>4</v>
      </c>
      <c r="C35" s="45"/>
      <c r="G35" s="3">
        <f t="shared" si="1"/>
        <v>0</v>
      </c>
    </row>
    <row r="36" spans="2:7" ht="15.75" thickTop="1" thickBot="1" x14ac:dyDescent="0.25">
      <c r="B36" s="30">
        <v>5</v>
      </c>
      <c r="C36" s="45"/>
      <c r="G36" s="3">
        <f t="shared" si="1"/>
        <v>0</v>
      </c>
    </row>
    <row r="37" spans="2:7" ht="15.75" thickTop="1" thickBot="1" x14ac:dyDescent="0.25">
      <c r="B37" s="30" t="s">
        <v>178</v>
      </c>
      <c r="C37" s="45"/>
      <c r="G37" s="3">
        <f t="shared" si="1"/>
        <v>0</v>
      </c>
    </row>
    <row r="38" spans="2:7" ht="15.75" thickTop="1" thickBot="1" x14ac:dyDescent="0.25">
      <c r="B38" s="30" t="s">
        <v>179</v>
      </c>
      <c r="C38" s="45"/>
      <c r="G38" s="3">
        <f t="shared" si="1"/>
        <v>0</v>
      </c>
    </row>
    <row r="39" spans="2:7" ht="15.75" thickTop="1" thickBot="1" x14ac:dyDescent="0.25">
      <c r="B39" s="30" t="s">
        <v>180</v>
      </c>
      <c r="C39" s="45"/>
      <c r="G39" s="3">
        <f t="shared" si="1"/>
        <v>0</v>
      </c>
    </row>
    <row r="40" spans="2:7" ht="15.75" thickTop="1" thickBot="1" x14ac:dyDescent="0.25">
      <c r="B40" s="30" t="s">
        <v>181</v>
      </c>
      <c r="C40" s="45"/>
      <c r="G40" s="57"/>
    </row>
    <row r="41" spans="2:7" ht="15.75" thickTop="1" thickBot="1" x14ac:dyDescent="0.25">
      <c r="B41" s="30" t="s">
        <v>182</v>
      </c>
      <c r="C41" s="45"/>
      <c r="G41" s="57"/>
    </row>
    <row r="42" spans="2:7" ht="15.75" thickTop="1" thickBot="1" x14ac:dyDescent="0.25">
      <c r="B42" s="30" t="s">
        <v>183</v>
      </c>
      <c r="C42" s="45"/>
      <c r="G42" s="57"/>
    </row>
    <row r="43" spans="2:7" ht="15.75" thickTop="1" thickBot="1" x14ac:dyDescent="0.25">
      <c r="B43" s="30" t="s">
        <v>184</v>
      </c>
      <c r="C43" s="45"/>
      <c r="G43" s="57"/>
    </row>
    <row r="44" spans="2:7" ht="15.75" thickTop="1" thickBot="1" x14ac:dyDescent="0.25">
      <c r="B44" s="30" t="s">
        <v>185</v>
      </c>
      <c r="C44" s="45"/>
      <c r="G44" s="57"/>
    </row>
    <row r="45" spans="2:7" ht="15.75" thickTop="1" thickBot="1" x14ac:dyDescent="0.25">
      <c r="B45" s="30" t="s">
        <v>187</v>
      </c>
      <c r="C45" s="45"/>
      <c r="G45" s="57"/>
    </row>
    <row r="46" spans="2:7" ht="15.75" thickTop="1" thickBot="1" x14ac:dyDescent="0.25">
      <c r="B46" s="30" t="s">
        <v>186</v>
      </c>
      <c r="C46" s="45"/>
      <c r="G46" s="57"/>
    </row>
    <row r="47" spans="2:7" ht="15.75" thickTop="1" thickBot="1" x14ac:dyDescent="0.25">
      <c r="B47" s="30" t="s">
        <v>275</v>
      </c>
      <c r="C47" s="45"/>
    </row>
    <row r="48" spans="2:7" ht="15.75" thickTop="1" thickBot="1" x14ac:dyDescent="0.25">
      <c r="B48" s="30" t="s">
        <v>276</v>
      </c>
      <c r="C48" s="45"/>
    </row>
    <row r="49" spans="2:3" ht="15.75" thickTop="1" thickBot="1" x14ac:dyDescent="0.25">
      <c r="B49" s="30" t="s">
        <v>277</v>
      </c>
      <c r="C49" s="45"/>
    </row>
    <row r="50" spans="2:3" ht="15.75" thickTop="1" thickBot="1" x14ac:dyDescent="0.25">
      <c r="B50" s="30" t="s">
        <v>278</v>
      </c>
      <c r="C50" s="45"/>
    </row>
    <row r="51" spans="2:3" ht="15.75" thickTop="1" thickBot="1" x14ac:dyDescent="0.25">
      <c r="B51" s="30" t="s">
        <v>279</v>
      </c>
      <c r="C51" s="45"/>
    </row>
    <row r="52" spans="2:3" ht="15" thickTop="1" x14ac:dyDescent="0.2"/>
  </sheetData>
  <mergeCells count="8">
    <mergeCell ref="B28:D28"/>
    <mergeCell ref="A3:E3"/>
    <mergeCell ref="D7:D8"/>
    <mergeCell ref="C7:C8"/>
    <mergeCell ref="D9:D10"/>
    <mergeCell ref="C9:C10"/>
    <mergeCell ref="C12:C14"/>
    <mergeCell ref="D12:D14"/>
  </mergeCells>
  <conditionalFormatting sqref="K3">
    <cfRule type="cellIs" dxfId="1" priority="1" operator="equal">
      <formula>"לא מולאו כל שדות כנדרש"</formula>
    </cfRule>
  </conditionalFormatting>
  <dataValidations count="2">
    <dataValidation type="whole" operator="greaterThan" allowBlank="1" showInputMessage="1" showErrorMessage="1" error="יש להזין מספר שלם גדול מ- 0" sqref="C33:C51 E6:E17 E19:E27">
      <formula1>0</formula1>
    </dataValidation>
    <dataValidation operator="greaterThan" allowBlank="1" showInputMessage="1" showErrorMessage="1" error="יש להזין מספר שלם גדול מ- 0" sqref="E18"/>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2"/>
  <sheetViews>
    <sheetView rightToLeft="1" zoomScale="58" zoomScaleNormal="58" workbookViewId="0">
      <selection activeCell="B32" sqref="B32"/>
    </sheetView>
  </sheetViews>
  <sheetFormatPr defaultRowHeight="14.25" x14ac:dyDescent="0.2"/>
  <cols>
    <col min="1" max="1" width="5.25" style="2" customWidth="1"/>
    <col min="2" max="2" width="50.625" style="129" customWidth="1"/>
    <col min="4" max="4" width="15.625" customWidth="1"/>
    <col min="5" max="5" width="20.625" customWidth="1"/>
    <col min="26" max="26" width="1.375" customWidth="1"/>
  </cols>
  <sheetData>
    <row r="1" spans="1:25" s="22" customFormat="1" ht="20.25" x14ac:dyDescent="0.2">
      <c r="A1" s="28" t="s">
        <v>299</v>
      </c>
      <c r="C1" s="23"/>
      <c r="E1" s="24"/>
    </row>
    <row r="3" spans="1:25" ht="150" customHeight="1" x14ac:dyDescent="0.2">
      <c r="A3" s="185" t="s">
        <v>305</v>
      </c>
      <c r="B3" s="186"/>
      <c r="C3" s="186"/>
      <c r="D3" s="186"/>
      <c r="E3" s="186"/>
      <c r="F3" s="186"/>
      <c r="G3" s="186"/>
      <c r="H3" s="186"/>
      <c r="I3" s="186"/>
    </row>
    <row r="4" spans="1:25" ht="14.45" thickBot="1" x14ac:dyDescent="0.3"/>
    <row r="5" spans="1:25" ht="31.5" thickBot="1" x14ac:dyDescent="0.25">
      <c r="A5" s="131" t="s">
        <v>1</v>
      </c>
      <c r="B5" s="131" t="s">
        <v>188</v>
      </c>
      <c r="C5" s="131" t="s">
        <v>189</v>
      </c>
      <c r="D5" s="131" t="s">
        <v>209</v>
      </c>
      <c r="E5" s="131" t="s">
        <v>210</v>
      </c>
      <c r="F5" s="131" t="s">
        <v>230</v>
      </c>
      <c r="G5" s="131" t="s">
        <v>231</v>
      </c>
      <c r="H5" s="131" t="s">
        <v>232</v>
      </c>
      <c r="I5" s="131" t="s">
        <v>233</v>
      </c>
      <c r="J5" s="131" t="s">
        <v>234</v>
      </c>
      <c r="K5" s="131" t="s">
        <v>235</v>
      </c>
      <c r="L5" s="131" t="s">
        <v>236</v>
      </c>
      <c r="M5" s="131" t="s">
        <v>237</v>
      </c>
      <c r="N5" s="131" t="s">
        <v>238</v>
      </c>
      <c r="O5" s="131" t="s">
        <v>239</v>
      </c>
      <c r="P5" s="131" t="s">
        <v>240</v>
      </c>
      <c r="Q5" s="131" t="s">
        <v>241</v>
      </c>
      <c r="R5" s="131" t="s">
        <v>242</v>
      </c>
      <c r="S5" s="131" t="s">
        <v>243</v>
      </c>
      <c r="T5" s="131" t="s">
        <v>244</v>
      </c>
      <c r="U5" s="131" t="s">
        <v>280</v>
      </c>
      <c r="V5" s="131" t="s">
        <v>281</v>
      </c>
      <c r="W5" s="131" t="s">
        <v>282</v>
      </c>
      <c r="X5" s="131" t="s">
        <v>283</v>
      </c>
      <c r="Y5" s="131" t="s">
        <v>284</v>
      </c>
    </row>
    <row r="6" spans="1:25" ht="30" customHeight="1" thickBot="1" x14ac:dyDescent="0.25">
      <c r="A6" s="127">
        <v>1</v>
      </c>
      <c r="B6" s="128" t="s">
        <v>212</v>
      </c>
      <c r="C6" s="181" t="s">
        <v>190</v>
      </c>
      <c r="D6" s="181">
        <v>5</v>
      </c>
      <c r="E6" s="181" t="s">
        <v>191</v>
      </c>
      <c r="F6" s="130"/>
      <c r="G6" s="130"/>
      <c r="H6" s="130"/>
      <c r="I6" s="130"/>
      <c r="J6" s="130"/>
      <c r="K6" s="130"/>
      <c r="L6" s="130"/>
      <c r="M6" s="130"/>
      <c r="N6" s="130"/>
      <c r="O6" s="130"/>
      <c r="P6" s="130"/>
      <c r="Q6" s="130"/>
      <c r="R6" s="130"/>
      <c r="S6" s="130"/>
      <c r="T6" s="130"/>
      <c r="U6" s="130"/>
      <c r="V6" s="130"/>
      <c r="W6" s="130"/>
      <c r="X6" s="130"/>
      <c r="Y6" s="130"/>
    </row>
    <row r="7" spans="1:25" ht="30" customHeight="1" thickBot="1" x14ac:dyDescent="0.25">
      <c r="A7" s="127">
        <v>2</v>
      </c>
      <c r="B7" s="128" t="s">
        <v>213</v>
      </c>
      <c r="C7" s="183"/>
      <c r="D7" s="183"/>
      <c r="E7" s="183"/>
      <c r="F7" s="130"/>
      <c r="G7" s="130"/>
      <c r="H7" s="130"/>
      <c r="I7" s="130"/>
      <c r="J7" s="130"/>
      <c r="K7" s="130"/>
      <c r="L7" s="130"/>
      <c r="M7" s="130"/>
      <c r="N7" s="130"/>
      <c r="O7" s="130"/>
      <c r="P7" s="130"/>
      <c r="Q7" s="130"/>
      <c r="R7" s="130"/>
      <c r="S7" s="130"/>
      <c r="T7" s="130"/>
      <c r="U7" s="130"/>
      <c r="V7" s="130"/>
      <c r="W7" s="130"/>
      <c r="X7" s="130"/>
      <c r="Y7" s="130"/>
    </row>
    <row r="8" spans="1:25" ht="30" customHeight="1" thickBot="1" x14ac:dyDescent="0.25">
      <c r="A8" s="127">
        <v>3</v>
      </c>
      <c r="B8" s="128" t="s">
        <v>214</v>
      </c>
      <c r="C8" s="181" t="s">
        <v>192</v>
      </c>
      <c r="D8" s="181">
        <v>3</v>
      </c>
      <c r="E8" s="181" t="s">
        <v>211</v>
      </c>
      <c r="F8" s="130"/>
      <c r="G8" s="130"/>
      <c r="H8" s="130"/>
      <c r="I8" s="130"/>
      <c r="J8" s="130"/>
      <c r="K8" s="130"/>
      <c r="L8" s="130"/>
      <c r="M8" s="130"/>
      <c r="N8" s="130"/>
      <c r="O8" s="130"/>
      <c r="P8" s="130"/>
      <c r="Q8" s="130"/>
      <c r="R8" s="130"/>
      <c r="S8" s="130"/>
      <c r="T8" s="130"/>
      <c r="U8" s="130"/>
      <c r="V8" s="130"/>
      <c r="W8" s="130"/>
      <c r="X8" s="130"/>
      <c r="Y8" s="130"/>
    </row>
    <row r="9" spans="1:25" ht="30" customHeight="1" thickBot="1" x14ac:dyDescent="0.25">
      <c r="A9" s="127">
        <v>4</v>
      </c>
      <c r="B9" s="128" t="s">
        <v>215</v>
      </c>
      <c r="C9" s="183"/>
      <c r="D9" s="183"/>
      <c r="E9" s="183"/>
      <c r="F9" s="130"/>
      <c r="G9" s="130"/>
      <c r="H9" s="130"/>
      <c r="I9" s="130"/>
      <c r="J9" s="130"/>
      <c r="K9" s="130"/>
      <c r="L9" s="130"/>
      <c r="M9" s="130"/>
      <c r="N9" s="130"/>
      <c r="O9" s="130"/>
      <c r="P9" s="130"/>
      <c r="Q9" s="130"/>
      <c r="R9" s="130"/>
      <c r="S9" s="130"/>
      <c r="T9" s="130"/>
      <c r="U9" s="130"/>
      <c r="V9" s="130"/>
      <c r="W9" s="130"/>
      <c r="X9" s="130"/>
      <c r="Y9" s="130"/>
    </row>
    <row r="10" spans="1:25" ht="35.1" customHeight="1" thickBot="1" x14ac:dyDescent="0.25">
      <c r="A10" s="127">
        <v>5</v>
      </c>
      <c r="B10" s="128" t="s">
        <v>216</v>
      </c>
      <c r="C10" s="181" t="s">
        <v>193</v>
      </c>
      <c r="D10" s="181">
        <v>3</v>
      </c>
      <c r="E10" s="181" t="s">
        <v>211</v>
      </c>
      <c r="F10" s="130"/>
      <c r="G10" s="130"/>
      <c r="H10" s="130"/>
      <c r="I10" s="130"/>
      <c r="J10" s="130"/>
      <c r="K10" s="130"/>
      <c r="L10" s="130"/>
      <c r="M10" s="130"/>
      <c r="N10" s="130"/>
      <c r="O10" s="130"/>
      <c r="P10" s="130"/>
      <c r="Q10" s="130"/>
      <c r="R10" s="130"/>
      <c r="S10" s="130"/>
      <c r="T10" s="130"/>
      <c r="U10" s="130"/>
      <c r="V10" s="130"/>
      <c r="W10" s="130"/>
      <c r="X10" s="130"/>
      <c r="Y10" s="130"/>
    </row>
    <row r="11" spans="1:25" ht="35.1" customHeight="1" thickBot="1" x14ac:dyDescent="0.25">
      <c r="A11" s="127">
        <v>6</v>
      </c>
      <c r="B11" s="128" t="s">
        <v>217</v>
      </c>
      <c r="C11" s="183"/>
      <c r="D11" s="183"/>
      <c r="E11" s="183"/>
      <c r="F11" s="130"/>
      <c r="G11" s="130"/>
      <c r="H11" s="130"/>
      <c r="I11" s="130"/>
      <c r="J11" s="130"/>
      <c r="K11" s="130"/>
      <c r="L11" s="130"/>
      <c r="M11" s="130"/>
      <c r="N11" s="130"/>
      <c r="O11" s="130"/>
      <c r="P11" s="130"/>
      <c r="Q11" s="130"/>
      <c r="R11" s="130"/>
      <c r="S11" s="130"/>
      <c r="T11" s="130"/>
      <c r="U11" s="130"/>
      <c r="V11" s="130"/>
      <c r="W11" s="130"/>
      <c r="X11" s="130"/>
      <c r="Y11" s="130"/>
    </row>
    <row r="12" spans="1:25" ht="30" customHeight="1" thickBot="1" x14ac:dyDescent="0.25">
      <c r="A12" s="127">
        <v>7</v>
      </c>
      <c r="B12" s="128" t="s">
        <v>218</v>
      </c>
      <c r="C12" s="181" t="s">
        <v>194</v>
      </c>
      <c r="D12" s="181">
        <v>8</v>
      </c>
      <c r="E12" s="181" t="s">
        <v>195</v>
      </c>
      <c r="F12" s="130"/>
      <c r="G12" s="130"/>
      <c r="H12" s="130"/>
      <c r="I12" s="130"/>
      <c r="J12" s="130"/>
      <c r="K12" s="130"/>
      <c r="L12" s="130"/>
      <c r="M12" s="130"/>
      <c r="N12" s="130"/>
      <c r="O12" s="130"/>
      <c r="P12" s="130"/>
      <c r="Q12" s="130"/>
      <c r="R12" s="130"/>
      <c r="S12" s="130"/>
      <c r="T12" s="130"/>
      <c r="U12" s="130"/>
      <c r="V12" s="130"/>
      <c r="W12" s="130"/>
      <c r="X12" s="130"/>
      <c r="Y12" s="130"/>
    </row>
    <row r="13" spans="1:25" ht="30" customHeight="1" thickBot="1" x14ac:dyDescent="0.25">
      <c r="A13" s="127">
        <v>8</v>
      </c>
      <c r="B13" s="128" t="s">
        <v>219</v>
      </c>
      <c r="C13" s="182"/>
      <c r="D13" s="182"/>
      <c r="E13" s="182"/>
      <c r="F13" s="130"/>
      <c r="G13" s="130"/>
      <c r="H13" s="130"/>
      <c r="I13" s="130"/>
      <c r="J13" s="130"/>
      <c r="K13" s="130"/>
      <c r="L13" s="130"/>
      <c r="M13" s="130"/>
      <c r="N13" s="130"/>
      <c r="O13" s="130"/>
      <c r="P13" s="130"/>
      <c r="Q13" s="130"/>
      <c r="R13" s="130"/>
      <c r="S13" s="130"/>
      <c r="T13" s="130"/>
      <c r="U13" s="130"/>
      <c r="V13" s="130"/>
      <c r="W13" s="130"/>
      <c r="X13" s="130"/>
      <c r="Y13" s="130"/>
    </row>
    <row r="14" spans="1:25" ht="30" customHeight="1" thickBot="1" x14ac:dyDescent="0.25">
      <c r="A14" s="127">
        <v>9</v>
      </c>
      <c r="B14" s="128" t="s">
        <v>220</v>
      </c>
      <c r="C14" s="183"/>
      <c r="D14" s="183"/>
      <c r="E14" s="183"/>
      <c r="F14" s="130"/>
      <c r="G14" s="130"/>
      <c r="H14" s="130"/>
      <c r="I14" s="130"/>
      <c r="J14" s="130"/>
      <c r="K14" s="130"/>
      <c r="L14" s="130"/>
      <c r="M14" s="130"/>
      <c r="N14" s="130"/>
      <c r="O14" s="130"/>
      <c r="P14" s="130"/>
      <c r="Q14" s="130"/>
      <c r="R14" s="130"/>
      <c r="S14" s="130"/>
      <c r="T14" s="130"/>
      <c r="U14" s="130"/>
      <c r="V14" s="130"/>
      <c r="W14" s="130"/>
      <c r="X14" s="130"/>
      <c r="Y14" s="130"/>
    </row>
    <row r="15" spans="1:25" ht="30" customHeight="1" thickBot="1" x14ac:dyDescent="0.25">
      <c r="A15" s="127">
        <v>10</v>
      </c>
      <c r="B15" s="128" t="s">
        <v>221</v>
      </c>
      <c r="C15" s="181" t="s">
        <v>196</v>
      </c>
      <c r="D15" s="181">
        <v>5</v>
      </c>
      <c r="E15" s="178" t="s">
        <v>306</v>
      </c>
      <c r="F15" s="130"/>
      <c r="G15" s="130"/>
      <c r="H15" s="130"/>
      <c r="I15" s="130"/>
      <c r="J15" s="130"/>
      <c r="K15" s="130"/>
      <c r="L15" s="130"/>
      <c r="M15" s="130"/>
      <c r="N15" s="130"/>
      <c r="O15" s="130"/>
      <c r="P15" s="130"/>
      <c r="Q15" s="130"/>
      <c r="R15" s="130"/>
      <c r="S15" s="130"/>
      <c r="T15" s="130"/>
      <c r="U15" s="130"/>
      <c r="V15" s="130"/>
      <c r="W15" s="130"/>
      <c r="X15" s="130"/>
      <c r="Y15" s="130"/>
    </row>
    <row r="16" spans="1:25" ht="30" customHeight="1" thickBot="1" x14ac:dyDescent="0.25">
      <c r="A16" s="127">
        <v>11</v>
      </c>
      <c r="B16" s="128" t="s">
        <v>222</v>
      </c>
      <c r="C16" s="183"/>
      <c r="D16" s="183"/>
      <c r="E16" s="179"/>
      <c r="F16" s="130"/>
      <c r="G16" s="130"/>
      <c r="H16" s="130"/>
      <c r="I16" s="130"/>
      <c r="J16" s="130"/>
      <c r="K16" s="130"/>
      <c r="L16" s="130"/>
      <c r="M16" s="130"/>
      <c r="N16" s="130"/>
      <c r="O16" s="130"/>
      <c r="P16" s="130"/>
      <c r="Q16" s="130"/>
      <c r="R16" s="130"/>
      <c r="S16" s="130"/>
      <c r="T16" s="130"/>
      <c r="U16" s="130"/>
      <c r="V16" s="130"/>
      <c r="W16" s="130"/>
      <c r="X16" s="130"/>
      <c r="Y16" s="130"/>
    </row>
    <row r="17" spans="1:25" ht="30" customHeight="1" thickBot="1" x14ac:dyDescent="0.25">
      <c r="A17" s="127">
        <v>12</v>
      </c>
      <c r="B17" s="128" t="s">
        <v>223</v>
      </c>
      <c r="C17" s="181" t="s">
        <v>196</v>
      </c>
      <c r="D17" s="181">
        <v>10</v>
      </c>
      <c r="E17" s="178">
        <v>1</v>
      </c>
      <c r="F17" s="130"/>
      <c r="G17" s="130"/>
      <c r="H17" s="130"/>
      <c r="I17" s="130"/>
      <c r="J17" s="130"/>
      <c r="K17" s="130"/>
      <c r="L17" s="130"/>
      <c r="M17" s="130"/>
      <c r="N17" s="130"/>
      <c r="O17" s="130"/>
      <c r="P17" s="130"/>
      <c r="Q17" s="130"/>
      <c r="R17" s="130"/>
      <c r="S17" s="130"/>
      <c r="T17" s="130"/>
      <c r="U17" s="130"/>
      <c r="V17" s="130"/>
      <c r="W17" s="130"/>
      <c r="X17" s="130"/>
      <c r="Y17" s="130"/>
    </row>
    <row r="18" spans="1:25" ht="30" customHeight="1" thickBot="1" x14ac:dyDescent="0.25">
      <c r="A18" s="127">
        <v>13</v>
      </c>
      <c r="B18" s="128" t="s">
        <v>224</v>
      </c>
      <c r="C18" s="182"/>
      <c r="D18" s="182"/>
      <c r="E18" s="180"/>
      <c r="F18" s="130"/>
      <c r="G18" s="130"/>
      <c r="H18" s="130"/>
      <c r="I18" s="130"/>
      <c r="J18" s="130"/>
      <c r="K18" s="130"/>
      <c r="L18" s="130"/>
      <c r="M18" s="130"/>
      <c r="N18" s="130"/>
      <c r="O18" s="130"/>
      <c r="P18" s="130"/>
      <c r="Q18" s="130"/>
      <c r="R18" s="130"/>
      <c r="S18" s="130"/>
      <c r="T18" s="130"/>
      <c r="U18" s="130"/>
      <c r="V18" s="130"/>
      <c r="W18" s="130"/>
      <c r="X18" s="130"/>
      <c r="Y18" s="130"/>
    </row>
    <row r="19" spans="1:25" ht="30" customHeight="1" thickBot="1" x14ac:dyDescent="0.25">
      <c r="A19" s="127">
        <v>14</v>
      </c>
      <c r="B19" s="128" t="s">
        <v>225</v>
      </c>
      <c r="C19" s="183"/>
      <c r="D19" s="183"/>
      <c r="E19" s="179"/>
      <c r="F19" s="130"/>
      <c r="G19" s="130"/>
      <c r="H19" s="130"/>
      <c r="I19" s="130"/>
      <c r="J19" s="130"/>
      <c r="K19" s="130"/>
      <c r="L19" s="130"/>
      <c r="M19" s="130"/>
      <c r="N19" s="130"/>
      <c r="O19" s="130"/>
      <c r="P19" s="130"/>
      <c r="Q19" s="130"/>
      <c r="R19" s="130"/>
      <c r="S19" s="130"/>
      <c r="T19" s="130"/>
      <c r="U19" s="130"/>
      <c r="V19" s="130"/>
      <c r="W19" s="130"/>
      <c r="X19" s="130"/>
      <c r="Y19" s="130"/>
    </row>
    <row r="20" spans="1:25" ht="35.1" customHeight="1" thickBot="1" x14ac:dyDescent="0.25">
      <c r="A20" s="127">
        <v>15</v>
      </c>
      <c r="B20" s="128" t="s">
        <v>226</v>
      </c>
      <c r="C20" s="181" t="s">
        <v>197</v>
      </c>
      <c r="D20" s="181">
        <v>3</v>
      </c>
      <c r="E20" s="181" t="s">
        <v>198</v>
      </c>
      <c r="F20" s="130"/>
      <c r="G20" s="130"/>
      <c r="H20" s="130"/>
      <c r="I20" s="130"/>
      <c r="J20" s="130"/>
      <c r="K20" s="130"/>
      <c r="L20" s="130"/>
      <c r="M20" s="130"/>
      <c r="N20" s="130"/>
      <c r="O20" s="130"/>
      <c r="P20" s="130"/>
      <c r="Q20" s="130"/>
      <c r="R20" s="130"/>
      <c r="S20" s="130"/>
      <c r="T20" s="130"/>
      <c r="U20" s="130"/>
      <c r="V20" s="130"/>
      <c r="W20" s="130"/>
      <c r="X20" s="130"/>
      <c r="Y20" s="130"/>
    </row>
    <row r="21" spans="1:25" ht="35.1" customHeight="1" thickBot="1" x14ac:dyDescent="0.25">
      <c r="A21" s="127">
        <v>16</v>
      </c>
      <c r="B21" s="128" t="s">
        <v>227</v>
      </c>
      <c r="C21" s="183"/>
      <c r="D21" s="183"/>
      <c r="E21" s="183"/>
      <c r="F21" s="130"/>
      <c r="G21" s="130"/>
      <c r="H21" s="130"/>
      <c r="I21" s="130"/>
      <c r="J21" s="130"/>
      <c r="K21" s="130"/>
      <c r="L21" s="130"/>
      <c r="M21" s="130"/>
      <c r="N21" s="130"/>
      <c r="O21" s="130"/>
      <c r="P21" s="130"/>
      <c r="Q21" s="130"/>
      <c r="R21" s="130"/>
      <c r="S21" s="130"/>
      <c r="T21" s="130"/>
      <c r="U21" s="130"/>
      <c r="V21" s="130"/>
      <c r="W21" s="130"/>
      <c r="X21" s="130"/>
      <c r="Y21" s="130"/>
    </row>
    <row r="22" spans="1:25" ht="30" customHeight="1" thickBot="1" x14ac:dyDescent="0.25">
      <c r="A22" s="127">
        <v>17</v>
      </c>
      <c r="B22" s="128" t="s">
        <v>228</v>
      </c>
      <c r="C22" s="127" t="s">
        <v>199</v>
      </c>
      <c r="D22" s="127">
        <v>3</v>
      </c>
      <c r="E22" s="127" t="s">
        <v>307</v>
      </c>
      <c r="F22" s="130"/>
      <c r="G22" s="130"/>
      <c r="H22" s="130"/>
      <c r="I22" s="130"/>
      <c r="J22" s="130"/>
      <c r="K22" s="130"/>
      <c r="L22" s="130"/>
      <c r="M22" s="130"/>
      <c r="N22" s="130"/>
      <c r="O22" s="130"/>
      <c r="P22" s="130"/>
      <c r="Q22" s="130"/>
      <c r="R22" s="130"/>
      <c r="S22" s="130"/>
      <c r="T22" s="130"/>
      <c r="U22" s="130"/>
      <c r="V22" s="130"/>
      <c r="W22" s="130"/>
      <c r="X22" s="130"/>
      <c r="Y22" s="130"/>
    </row>
    <row r="23" spans="1:25" ht="30" customHeight="1" thickBot="1" x14ac:dyDescent="0.25">
      <c r="A23" s="127">
        <v>18</v>
      </c>
      <c r="B23" s="128" t="s">
        <v>200</v>
      </c>
      <c r="C23" s="127" t="s">
        <v>201</v>
      </c>
      <c r="D23" s="127">
        <v>5</v>
      </c>
      <c r="E23" s="127" t="s">
        <v>202</v>
      </c>
      <c r="F23" s="130"/>
      <c r="G23" s="130"/>
      <c r="H23" s="130"/>
      <c r="I23" s="130"/>
      <c r="J23" s="130"/>
      <c r="K23" s="130"/>
      <c r="L23" s="130"/>
      <c r="M23" s="130"/>
      <c r="N23" s="130"/>
      <c r="O23" s="130"/>
      <c r="P23" s="130"/>
      <c r="Q23" s="130"/>
      <c r="R23" s="130"/>
      <c r="S23" s="130"/>
      <c r="T23" s="130"/>
      <c r="U23" s="130"/>
      <c r="V23" s="130"/>
      <c r="W23" s="130"/>
      <c r="X23" s="130"/>
      <c r="Y23" s="130"/>
    </row>
    <row r="24" spans="1:25" ht="30" customHeight="1" thickBot="1" x14ac:dyDescent="0.25">
      <c r="A24" s="127">
        <v>19</v>
      </c>
      <c r="B24" s="128" t="s">
        <v>229</v>
      </c>
      <c r="C24" s="127" t="s">
        <v>199</v>
      </c>
      <c r="D24" s="127">
        <v>3</v>
      </c>
      <c r="E24" s="127" t="s">
        <v>307</v>
      </c>
      <c r="F24" s="130"/>
      <c r="G24" s="130"/>
      <c r="H24" s="130"/>
      <c r="I24" s="130"/>
      <c r="J24" s="130"/>
      <c r="K24" s="130"/>
      <c r="L24" s="130"/>
      <c r="M24" s="130"/>
      <c r="N24" s="130"/>
      <c r="O24" s="130"/>
      <c r="P24" s="130"/>
      <c r="Q24" s="130"/>
      <c r="R24" s="130"/>
      <c r="S24" s="130"/>
      <c r="T24" s="130"/>
      <c r="U24" s="130"/>
      <c r="V24" s="130"/>
      <c r="W24" s="130"/>
      <c r="X24" s="130"/>
      <c r="Y24" s="130"/>
    </row>
    <row r="25" spans="1:25" ht="30" customHeight="1" thickBot="1" x14ac:dyDescent="0.25">
      <c r="A25" s="127">
        <v>20</v>
      </c>
      <c r="B25" s="128" t="s">
        <v>203</v>
      </c>
      <c r="C25" s="127" t="s">
        <v>204</v>
      </c>
      <c r="D25" s="127">
        <v>3</v>
      </c>
      <c r="E25" s="127"/>
      <c r="F25" s="130"/>
      <c r="G25" s="130"/>
      <c r="H25" s="130"/>
      <c r="I25" s="130"/>
      <c r="J25" s="130"/>
      <c r="K25" s="130"/>
      <c r="L25" s="130"/>
      <c r="M25" s="130"/>
      <c r="N25" s="130"/>
      <c r="O25" s="130"/>
      <c r="P25" s="130"/>
      <c r="Q25" s="130"/>
      <c r="R25" s="130"/>
      <c r="S25" s="130"/>
      <c r="T25" s="130"/>
      <c r="U25" s="130"/>
      <c r="V25" s="130"/>
      <c r="W25" s="130"/>
      <c r="X25" s="130"/>
      <c r="Y25" s="130"/>
    </row>
    <row r="26" spans="1:25" ht="30" customHeight="1" thickBot="1" x14ac:dyDescent="0.25">
      <c r="A26" s="127">
        <v>21</v>
      </c>
      <c r="B26" s="128" t="s">
        <v>205</v>
      </c>
      <c r="C26" s="127" t="s">
        <v>206</v>
      </c>
      <c r="D26" s="127">
        <v>3</v>
      </c>
      <c r="E26" s="127"/>
      <c r="F26" s="130"/>
      <c r="G26" s="130"/>
      <c r="H26" s="130"/>
      <c r="I26" s="130"/>
      <c r="J26" s="130"/>
      <c r="K26" s="130"/>
      <c r="L26" s="130"/>
      <c r="M26" s="130"/>
      <c r="N26" s="130"/>
      <c r="O26" s="130"/>
      <c r="P26" s="130"/>
      <c r="Q26" s="130"/>
      <c r="R26" s="130"/>
      <c r="S26" s="130"/>
      <c r="T26" s="130"/>
      <c r="U26" s="130"/>
      <c r="V26" s="130"/>
      <c r="W26" s="130"/>
      <c r="X26" s="130"/>
      <c r="Y26" s="130"/>
    </row>
    <row r="27" spans="1:25" ht="30" customHeight="1" thickBot="1" x14ac:dyDescent="0.25">
      <c r="A27" s="127">
        <v>22</v>
      </c>
      <c r="B27" s="128" t="s">
        <v>207</v>
      </c>
      <c r="C27" s="127" t="s">
        <v>206</v>
      </c>
      <c r="D27" s="127">
        <v>5</v>
      </c>
      <c r="E27" s="127"/>
      <c r="F27" s="130"/>
      <c r="G27" s="130"/>
      <c r="H27" s="130"/>
      <c r="I27" s="130"/>
      <c r="J27" s="130"/>
      <c r="K27" s="130"/>
      <c r="L27" s="130"/>
      <c r="M27" s="130"/>
      <c r="N27" s="130"/>
      <c r="O27" s="130"/>
      <c r="P27" s="130"/>
      <c r="Q27" s="130"/>
      <c r="R27" s="130"/>
      <c r="S27" s="130"/>
      <c r="T27" s="130"/>
      <c r="U27" s="130"/>
      <c r="V27" s="130"/>
      <c r="W27" s="130"/>
      <c r="X27" s="130"/>
      <c r="Y27" s="130"/>
    </row>
    <row r="28" spans="1:25" ht="30" customHeight="1" thickBot="1" x14ac:dyDescent="0.25">
      <c r="A28" s="127">
        <v>23</v>
      </c>
      <c r="B28" s="128" t="s">
        <v>208</v>
      </c>
      <c r="C28" s="127" t="s">
        <v>206</v>
      </c>
      <c r="D28" s="127">
        <v>5</v>
      </c>
      <c r="E28" s="127"/>
      <c r="F28" s="130"/>
      <c r="G28" s="130"/>
      <c r="H28" s="130"/>
      <c r="I28" s="130"/>
      <c r="J28" s="130"/>
      <c r="K28" s="130"/>
      <c r="L28" s="130"/>
      <c r="M28" s="130"/>
      <c r="N28" s="130"/>
      <c r="O28" s="130"/>
      <c r="P28" s="130"/>
      <c r="Q28" s="130"/>
      <c r="R28" s="130"/>
      <c r="S28" s="130"/>
      <c r="T28" s="130"/>
      <c r="U28" s="130"/>
      <c r="V28" s="130"/>
      <c r="W28" s="130"/>
      <c r="X28" s="130"/>
      <c r="Y28" s="130"/>
    </row>
    <row r="29" spans="1:25" ht="30" customHeight="1" thickBot="1" x14ac:dyDescent="0.25">
      <c r="A29" s="127">
        <v>24</v>
      </c>
      <c r="B29" s="128" t="s">
        <v>308</v>
      </c>
      <c r="C29" s="127"/>
      <c r="D29" s="127">
        <v>5</v>
      </c>
      <c r="E29" s="127"/>
      <c r="F29" s="130"/>
      <c r="G29" s="130"/>
      <c r="H29" s="130"/>
      <c r="I29" s="130"/>
      <c r="J29" s="130"/>
      <c r="K29" s="130"/>
      <c r="L29" s="130"/>
      <c r="M29" s="130"/>
      <c r="N29" s="130"/>
      <c r="O29" s="130"/>
      <c r="P29" s="130"/>
      <c r="Q29" s="130"/>
      <c r="R29" s="130"/>
      <c r="S29" s="130"/>
      <c r="T29" s="130"/>
      <c r="U29" s="130"/>
      <c r="V29" s="130"/>
      <c r="W29" s="130"/>
      <c r="X29" s="130"/>
      <c r="Y29" s="130"/>
    </row>
    <row r="30" spans="1:25" ht="15" thickBot="1" x14ac:dyDescent="0.25"/>
    <row r="31" spans="1:25" ht="15.75" thickBot="1" x14ac:dyDescent="0.25">
      <c r="F31" s="131" t="s">
        <v>230</v>
      </c>
      <c r="G31" s="131" t="s">
        <v>231</v>
      </c>
      <c r="H31" s="131" t="s">
        <v>232</v>
      </c>
      <c r="I31" s="131" t="s">
        <v>233</v>
      </c>
      <c r="J31" s="131" t="s">
        <v>234</v>
      </c>
      <c r="K31" s="131" t="s">
        <v>235</v>
      </c>
      <c r="L31" s="131" t="s">
        <v>236</v>
      </c>
      <c r="M31" s="131" t="s">
        <v>237</v>
      </c>
      <c r="N31" s="131" t="s">
        <v>238</v>
      </c>
      <c r="O31" s="131" t="s">
        <v>239</v>
      </c>
      <c r="P31" s="131" t="s">
        <v>240</v>
      </c>
      <c r="Q31" s="131" t="s">
        <v>241</v>
      </c>
      <c r="R31" s="131" t="s">
        <v>242</v>
      </c>
      <c r="S31" s="131" t="s">
        <v>243</v>
      </c>
      <c r="T31" s="131" t="s">
        <v>244</v>
      </c>
      <c r="U31" s="131" t="s">
        <v>280</v>
      </c>
      <c r="V31" s="131" t="s">
        <v>281</v>
      </c>
      <c r="W31" s="131" t="s">
        <v>282</v>
      </c>
      <c r="X31" s="131" t="s">
        <v>283</v>
      </c>
      <c r="Y31" s="131" t="s">
        <v>284</v>
      </c>
    </row>
    <row r="32" spans="1:25" ht="30" customHeight="1" thickBot="1" x14ac:dyDescent="0.25">
      <c r="C32" s="184" t="s">
        <v>245</v>
      </c>
      <c r="D32" s="184"/>
      <c r="E32" s="184"/>
      <c r="F32" s="132">
        <f t="shared" ref="F32:Y32" si="0">SUM(F6:F29)</f>
        <v>0</v>
      </c>
      <c r="G32" s="132">
        <f t="shared" si="0"/>
        <v>0</v>
      </c>
      <c r="H32" s="132">
        <f t="shared" si="0"/>
        <v>0</v>
      </c>
      <c r="I32" s="132">
        <f t="shared" si="0"/>
        <v>0</v>
      </c>
      <c r="J32" s="132">
        <f t="shared" si="0"/>
        <v>0</v>
      </c>
      <c r="K32" s="132">
        <f t="shared" si="0"/>
        <v>0</v>
      </c>
      <c r="L32" s="132">
        <f t="shared" si="0"/>
        <v>0</v>
      </c>
      <c r="M32" s="132">
        <f t="shared" si="0"/>
        <v>0</v>
      </c>
      <c r="N32" s="132">
        <f t="shared" si="0"/>
        <v>0</v>
      </c>
      <c r="O32" s="132">
        <f t="shared" si="0"/>
        <v>0</v>
      </c>
      <c r="P32" s="132">
        <f t="shared" si="0"/>
        <v>0</v>
      </c>
      <c r="Q32" s="132">
        <f t="shared" si="0"/>
        <v>0</v>
      </c>
      <c r="R32" s="132">
        <f t="shared" si="0"/>
        <v>0</v>
      </c>
      <c r="S32" s="132">
        <f t="shared" si="0"/>
        <v>0</v>
      </c>
      <c r="T32" s="132">
        <f t="shared" si="0"/>
        <v>0</v>
      </c>
      <c r="U32" s="132">
        <f t="shared" si="0"/>
        <v>0</v>
      </c>
      <c r="V32" s="132">
        <f t="shared" si="0"/>
        <v>0</v>
      </c>
      <c r="W32" s="132">
        <f t="shared" si="0"/>
        <v>0</v>
      </c>
      <c r="X32" s="132">
        <f t="shared" si="0"/>
        <v>0</v>
      </c>
      <c r="Y32" s="132">
        <f t="shared" si="0"/>
        <v>0</v>
      </c>
    </row>
  </sheetData>
  <mergeCells count="23">
    <mergeCell ref="C32:E32"/>
    <mergeCell ref="A3:I3"/>
    <mergeCell ref="C6:C7"/>
    <mergeCell ref="D6:D7"/>
    <mergeCell ref="E6:E7"/>
    <mergeCell ref="C8:C9"/>
    <mergeCell ref="D8:D9"/>
    <mergeCell ref="E8:E9"/>
    <mergeCell ref="E10:E11"/>
    <mergeCell ref="D10:D11"/>
    <mergeCell ref="C10:C11"/>
    <mergeCell ref="C12:C14"/>
    <mergeCell ref="D12:D14"/>
    <mergeCell ref="E12:E14"/>
    <mergeCell ref="C15:C16"/>
    <mergeCell ref="D15:D16"/>
    <mergeCell ref="E15:E16"/>
    <mergeCell ref="E17:E19"/>
    <mergeCell ref="D17:D19"/>
    <mergeCell ref="C17:C19"/>
    <mergeCell ref="C20:C21"/>
    <mergeCell ref="D20:D21"/>
    <mergeCell ref="E20:E21"/>
  </mergeCells>
  <dataValidations count="1">
    <dataValidation type="whole" operator="greaterThanOrEqual" allowBlank="1" showInputMessage="1" showErrorMessage="1" error="יש להזין בכל תא ערך גדול או שווה לאפס. אין להשאיר תאים ריקים." sqref="F6:Y29">
      <formula1>0</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4"/>
  <sheetViews>
    <sheetView rightToLeft="1" workbookViewId="0">
      <selection activeCell="G9" sqref="G9"/>
    </sheetView>
  </sheetViews>
  <sheetFormatPr defaultRowHeight="14.25" x14ac:dyDescent="0.2"/>
  <cols>
    <col min="1" max="1" width="25.625" customWidth="1"/>
    <col min="2" max="4" width="20.625" customWidth="1"/>
  </cols>
  <sheetData>
    <row r="1" spans="1:5" s="22" customFormat="1" ht="20.25" x14ac:dyDescent="0.2">
      <c r="A1" s="28" t="s">
        <v>298</v>
      </c>
      <c r="C1" s="23"/>
      <c r="E1" s="24"/>
    </row>
    <row r="2" spans="1:5" ht="14.45" thickBot="1" x14ac:dyDescent="0.3"/>
    <row r="3" spans="1:5" ht="31.5" thickTop="1" thickBot="1" x14ac:dyDescent="0.25">
      <c r="A3" s="26" t="s">
        <v>19</v>
      </c>
      <c r="B3" s="26" t="s">
        <v>33</v>
      </c>
      <c r="C3" s="26" t="s">
        <v>246</v>
      </c>
      <c r="D3" s="26" t="s">
        <v>247</v>
      </c>
    </row>
    <row r="4" spans="1:5" ht="15" customHeight="1" thickTop="1" thickBot="1" x14ac:dyDescent="0.3">
      <c r="A4" s="30">
        <v>1</v>
      </c>
      <c r="B4" s="31">
        <f>'סעיף 5.3 א'!C32</f>
        <v>0</v>
      </c>
      <c r="C4" s="31">
        <f>'סעיף 5.3 ב'!F32</f>
        <v>0</v>
      </c>
      <c r="D4" s="133">
        <f>SUM(B4:C4)</f>
        <v>0</v>
      </c>
    </row>
    <row r="5" spans="1:5" ht="15" customHeight="1" thickTop="1" thickBot="1" x14ac:dyDescent="0.3">
      <c r="A5" s="30">
        <v>2</v>
      </c>
      <c r="B5" s="31">
        <f>'סעיף 5.3 א'!C33</f>
        <v>0</v>
      </c>
      <c r="C5" s="31">
        <f>'סעיף 5.3 ב'!G32</f>
        <v>0</v>
      </c>
      <c r="D5" s="133">
        <f t="shared" ref="D5:D18" si="0">SUM(B5:C5)</f>
        <v>0</v>
      </c>
    </row>
    <row r="6" spans="1:5" ht="15" customHeight="1" thickTop="1" thickBot="1" x14ac:dyDescent="0.3">
      <c r="A6" s="30">
        <v>3</v>
      </c>
      <c r="B6" s="31">
        <f>'סעיף 5.3 א'!C34</f>
        <v>0</v>
      </c>
      <c r="C6" s="31">
        <f>'סעיף 5.3 ב'!H32</f>
        <v>0</v>
      </c>
      <c r="D6" s="133">
        <f t="shared" si="0"/>
        <v>0</v>
      </c>
    </row>
    <row r="7" spans="1:5" ht="15" customHeight="1" thickTop="1" thickBot="1" x14ac:dyDescent="0.3">
      <c r="A7" s="30">
        <v>4</v>
      </c>
      <c r="B7" s="31">
        <f>'סעיף 5.3 א'!C35</f>
        <v>0</v>
      </c>
      <c r="C7" s="31">
        <f>'סעיף 5.3 ב'!I32</f>
        <v>0</v>
      </c>
      <c r="D7" s="133">
        <f t="shared" si="0"/>
        <v>0</v>
      </c>
    </row>
    <row r="8" spans="1:5" ht="15" customHeight="1" thickTop="1" thickBot="1" x14ac:dyDescent="0.3">
      <c r="A8" s="30">
        <v>5</v>
      </c>
      <c r="B8" s="31">
        <f>'סעיף 5.3 א'!C36</f>
        <v>0</v>
      </c>
      <c r="C8" s="31">
        <f>'סעיף 5.3 ב'!J32</f>
        <v>0</v>
      </c>
      <c r="D8" s="133">
        <f t="shared" si="0"/>
        <v>0</v>
      </c>
    </row>
    <row r="9" spans="1:5" ht="15" customHeight="1" thickTop="1" thickBot="1" x14ac:dyDescent="0.25">
      <c r="A9" s="30" t="s">
        <v>178</v>
      </c>
      <c r="B9" s="31">
        <f>'סעיף 5.3 א'!C37</f>
        <v>0</v>
      </c>
      <c r="C9" s="31">
        <f>'סעיף 5.3 ב'!K32</f>
        <v>0</v>
      </c>
      <c r="D9" s="133">
        <f t="shared" si="0"/>
        <v>0</v>
      </c>
    </row>
    <row r="10" spans="1:5" ht="15" customHeight="1" thickTop="1" thickBot="1" x14ac:dyDescent="0.25">
      <c r="A10" s="30" t="s">
        <v>179</v>
      </c>
      <c r="B10" s="31">
        <f>'סעיף 5.3 א'!C38</f>
        <v>0</v>
      </c>
      <c r="C10" s="31">
        <f>'סעיף 5.3 ב'!L32</f>
        <v>0</v>
      </c>
      <c r="D10" s="133">
        <f t="shared" si="0"/>
        <v>0</v>
      </c>
    </row>
    <row r="11" spans="1:5" ht="15" customHeight="1" thickTop="1" thickBot="1" x14ac:dyDescent="0.25">
      <c r="A11" s="30" t="s">
        <v>180</v>
      </c>
      <c r="B11" s="31">
        <f>'סעיף 5.3 א'!C39</f>
        <v>0</v>
      </c>
      <c r="C11" s="31">
        <f>'סעיף 5.3 ב'!M32</f>
        <v>0</v>
      </c>
      <c r="D11" s="133">
        <f t="shared" si="0"/>
        <v>0</v>
      </c>
    </row>
    <row r="12" spans="1:5" ht="15" customHeight="1" thickTop="1" thickBot="1" x14ac:dyDescent="0.25">
      <c r="A12" s="30" t="s">
        <v>181</v>
      </c>
      <c r="B12" s="31">
        <f>'סעיף 5.3 א'!C40</f>
        <v>0</v>
      </c>
      <c r="C12" s="31">
        <f>'סעיף 5.3 ב'!N32</f>
        <v>0</v>
      </c>
      <c r="D12" s="133">
        <f t="shared" si="0"/>
        <v>0</v>
      </c>
    </row>
    <row r="13" spans="1:5" ht="15" customHeight="1" thickTop="1" thickBot="1" x14ac:dyDescent="0.25">
      <c r="A13" s="30" t="s">
        <v>182</v>
      </c>
      <c r="B13" s="31">
        <f>'סעיף 5.3 א'!C41</f>
        <v>0</v>
      </c>
      <c r="C13" s="31">
        <f>'סעיף 5.3 ב'!O32</f>
        <v>0</v>
      </c>
      <c r="D13" s="133">
        <f t="shared" si="0"/>
        <v>0</v>
      </c>
    </row>
    <row r="14" spans="1:5" ht="15" customHeight="1" thickTop="1" thickBot="1" x14ac:dyDescent="0.25">
      <c r="A14" s="30" t="s">
        <v>183</v>
      </c>
      <c r="B14" s="31">
        <f>'סעיף 5.3 א'!C42</f>
        <v>0</v>
      </c>
      <c r="C14" s="31">
        <f>'סעיף 5.3 ב'!P32</f>
        <v>0</v>
      </c>
      <c r="D14" s="133">
        <f t="shared" si="0"/>
        <v>0</v>
      </c>
    </row>
    <row r="15" spans="1:5" ht="15" customHeight="1" thickTop="1" thickBot="1" x14ac:dyDescent="0.25">
      <c r="A15" s="30" t="s">
        <v>184</v>
      </c>
      <c r="B15" s="31">
        <f>'סעיף 5.3 א'!C43</f>
        <v>0</v>
      </c>
      <c r="C15" s="31">
        <f>'סעיף 5.3 ב'!Q32</f>
        <v>0</v>
      </c>
      <c r="D15" s="133">
        <f t="shared" si="0"/>
        <v>0</v>
      </c>
    </row>
    <row r="16" spans="1:5" ht="15" customHeight="1" thickTop="1" thickBot="1" x14ac:dyDescent="0.25">
      <c r="A16" s="30" t="s">
        <v>185</v>
      </c>
      <c r="B16" s="31">
        <f>'סעיף 5.3 א'!C44</f>
        <v>0</v>
      </c>
      <c r="C16" s="31">
        <f>'סעיף 5.3 ב'!R32</f>
        <v>0</v>
      </c>
      <c r="D16" s="133">
        <f t="shared" si="0"/>
        <v>0</v>
      </c>
    </row>
    <row r="17" spans="1:4" ht="15" customHeight="1" thickTop="1" thickBot="1" x14ac:dyDescent="0.25">
      <c r="A17" s="30" t="s">
        <v>187</v>
      </c>
      <c r="B17" s="31">
        <f>'סעיף 5.3 א'!C45</f>
        <v>0</v>
      </c>
      <c r="C17" s="31">
        <f>'סעיף 5.3 ב'!S32</f>
        <v>0</v>
      </c>
      <c r="D17" s="133">
        <f t="shared" si="0"/>
        <v>0</v>
      </c>
    </row>
    <row r="18" spans="1:4" ht="15" customHeight="1" thickTop="1" thickBot="1" x14ac:dyDescent="0.25">
      <c r="A18" s="30" t="s">
        <v>186</v>
      </c>
      <c r="B18" s="31">
        <f>'סעיף 5.3 א'!C46</f>
        <v>0</v>
      </c>
      <c r="C18" s="31">
        <f>'סעיף 5.3 ב'!T32</f>
        <v>0</v>
      </c>
      <c r="D18" s="133">
        <f t="shared" si="0"/>
        <v>0</v>
      </c>
    </row>
    <row r="19" spans="1:4" ht="15" customHeight="1" thickTop="1" thickBot="1" x14ac:dyDescent="0.25">
      <c r="A19" s="30" t="s">
        <v>275</v>
      </c>
      <c r="B19" s="31">
        <f>'סעיף 5.3 א'!C47</f>
        <v>0</v>
      </c>
      <c r="C19" s="31">
        <f>'סעיף 5.3 ב'!U32</f>
        <v>0</v>
      </c>
      <c r="D19" s="133">
        <f t="shared" ref="D19:D23" si="1">SUM(B19:C19)</f>
        <v>0</v>
      </c>
    </row>
    <row r="20" spans="1:4" ht="15" customHeight="1" thickTop="1" thickBot="1" x14ac:dyDescent="0.25">
      <c r="A20" s="30" t="s">
        <v>276</v>
      </c>
      <c r="B20" s="31">
        <f>'סעיף 5.3 א'!C48</f>
        <v>0</v>
      </c>
      <c r="C20" s="31">
        <f>'סעיף 5.3 ב'!V32</f>
        <v>0</v>
      </c>
      <c r="D20" s="133">
        <f t="shared" si="1"/>
        <v>0</v>
      </c>
    </row>
    <row r="21" spans="1:4" ht="15" customHeight="1" thickTop="1" thickBot="1" x14ac:dyDescent="0.25">
      <c r="A21" s="30" t="s">
        <v>277</v>
      </c>
      <c r="B21" s="31">
        <f>'סעיף 5.3 א'!C49</f>
        <v>0</v>
      </c>
      <c r="C21" s="31">
        <f>'סעיף 5.3 ב'!W32</f>
        <v>0</v>
      </c>
      <c r="D21" s="133">
        <f t="shared" si="1"/>
        <v>0</v>
      </c>
    </row>
    <row r="22" spans="1:4" ht="15" customHeight="1" thickTop="1" thickBot="1" x14ac:dyDescent="0.25">
      <c r="A22" s="30" t="s">
        <v>278</v>
      </c>
      <c r="B22" s="31">
        <f>'סעיף 5.3 א'!C50</f>
        <v>0</v>
      </c>
      <c r="C22" s="31">
        <f>'סעיף 5.3 ב'!X32</f>
        <v>0</v>
      </c>
      <c r="D22" s="133">
        <f t="shared" si="1"/>
        <v>0</v>
      </c>
    </row>
    <row r="23" spans="1:4" ht="15" customHeight="1" thickTop="1" thickBot="1" x14ac:dyDescent="0.25">
      <c r="A23" s="30" t="s">
        <v>279</v>
      </c>
      <c r="B23" s="31">
        <f>'סעיף 5.3 א'!C51</f>
        <v>0</v>
      </c>
      <c r="C23" s="31">
        <f>'סעיף 5.3 ב'!Y32</f>
        <v>0</v>
      </c>
      <c r="D23" s="133">
        <f t="shared" si="1"/>
        <v>0</v>
      </c>
    </row>
    <row r="24" spans="1:4" ht="14.45" thickTop="1" x14ac:dyDescent="0.25"/>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5"/>
  <sheetViews>
    <sheetView rightToLeft="1" zoomScale="96" zoomScaleNormal="96" workbookViewId="0">
      <selection activeCell="A5" sqref="A5:F5"/>
    </sheetView>
  </sheetViews>
  <sheetFormatPr defaultRowHeight="14.25" x14ac:dyDescent="0.2"/>
  <cols>
    <col min="1" max="6" width="20.625" customWidth="1"/>
    <col min="7" max="7" width="0.875" hidden="1" customWidth="1"/>
    <col min="8" max="9" width="9" hidden="1" customWidth="1"/>
    <col min="10" max="10" width="0.5" customWidth="1"/>
    <col min="12" max="12" width="18" customWidth="1"/>
    <col min="13" max="13" width="0.875" customWidth="1"/>
  </cols>
  <sheetData>
    <row r="1" spans="1:12" s="22" customFormat="1" ht="20.25" x14ac:dyDescent="0.2">
      <c r="A1" s="28" t="s">
        <v>300</v>
      </c>
      <c r="C1" s="23"/>
      <c r="E1" s="24"/>
    </row>
    <row r="3" spans="1:12" s="11" customFormat="1" ht="15.75" x14ac:dyDescent="0.2">
      <c r="A3" s="17" t="s">
        <v>301</v>
      </c>
      <c r="B3"/>
      <c r="C3"/>
      <c r="D3"/>
      <c r="E3"/>
      <c r="F3"/>
      <c r="G3"/>
      <c r="H3"/>
      <c r="I3"/>
    </row>
    <row r="4" spans="1:12" ht="14.45" thickBot="1" x14ac:dyDescent="0.3">
      <c r="A4" s="29"/>
    </row>
    <row r="5" spans="1:12" s="13" customFormat="1" ht="120" customHeight="1" thickBot="1" x14ac:dyDescent="0.25">
      <c r="A5" s="150" t="s">
        <v>323</v>
      </c>
      <c r="B5" s="151"/>
      <c r="C5" s="151"/>
      <c r="D5" s="151"/>
      <c r="E5" s="151"/>
      <c r="F5" s="152"/>
      <c r="G5"/>
      <c r="H5" s="1" t="s">
        <v>20</v>
      </c>
      <c r="I5" s="32">
        <f>I7*I14</f>
        <v>0</v>
      </c>
      <c r="K5" s="9" t="s">
        <v>8</v>
      </c>
      <c r="L5" s="8" t="str">
        <f>IF(I5=1,"גיליון תקין","לא מולאו כל השדות כנדרש")</f>
        <v>לא מולאו כל השדות כנדרש</v>
      </c>
    </row>
    <row r="6" spans="1:12" ht="14.45" thickBot="1" x14ac:dyDescent="0.3">
      <c r="A6" s="29"/>
    </row>
    <row r="7" spans="1:12" ht="31.5" customHeight="1" thickTop="1" thickBot="1" x14ac:dyDescent="0.25">
      <c r="A7" s="187" t="s">
        <v>304</v>
      </c>
      <c r="B7" s="187"/>
      <c r="C7" s="187"/>
      <c r="D7" s="187"/>
      <c r="E7" s="44"/>
      <c r="H7" s="1" t="s">
        <v>7</v>
      </c>
      <c r="I7" s="32">
        <f>IF(E7&gt;=1,1,0)</f>
        <v>0</v>
      </c>
    </row>
    <row r="8" spans="1:12" ht="31.5" customHeight="1" thickTop="1" thickBot="1" x14ac:dyDescent="0.25">
      <c r="A8" s="187" t="s">
        <v>303</v>
      </c>
      <c r="B8" s="187"/>
      <c r="C8" s="187"/>
      <c r="D8" s="187"/>
      <c r="E8" s="44"/>
      <c r="H8" s="135"/>
      <c r="I8" s="136"/>
    </row>
    <row r="9" spans="1:12" ht="14.45" thickTop="1" x14ac:dyDescent="0.25"/>
    <row r="10" spans="1:12" ht="15.75" x14ac:dyDescent="0.2">
      <c r="A10" s="17" t="s">
        <v>302</v>
      </c>
      <c r="B10" s="11"/>
      <c r="C10" s="21"/>
      <c r="D10" s="11"/>
      <c r="E10" s="16"/>
      <c r="F10" s="11"/>
      <c r="G10" s="11"/>
      <c r="H10" s="11"/>
      <c r="I10" s="11"/>
    </row>
    <row r="11" spans="1:12" ht="14.45" thickBot="1" x14ac:dyDescent="0.3">
      <c r="A11" s="29"/>
    </row>
    <row r="12" spans="1:12" ht="60" customHeight="1" thickBot="1" x14ac:dyDescent="0.25">
      <c r="A12" s="150" t="s">
        <v>322</v>
      </c>
      <c r="B12" s="151"/>
      <c r="C12" s="151"/>
      <c r="D12" s="151"/>
      <c r="E12" s="151"/>
      <c r="F12" s="152"/>
      <c r="G12" s="13"/>
    </row>
    <row r="13" spans="1:12" ht="14.45" thickBot="1" x14ac:dyDescent="0.3">
      <c r="A13" s="29"/>
    </row>
    <row r="14" spans="1:12" ht="31.5" customHeight="1" thickTop="1" thickBot="1" x14ac:dyDescent="0.25">
      <c r="A14" s="188" t="s">
        <v>321</v>
      </c>
      <c r="B14" s="188"/>
      <c r="C14" s="188"/>
      <c r="D14" s="188"/>
      <c r="E14" s="44"/>
      <c r="H14" s="1" t="s">
        <v>7</v>
      </c>
      <c r="I14" s="32">
        <f>IF(E14&gt;=1,1,0)</f>
        <v>0</v>
      </c>
    </row>
    <row r="15" spans="1:12" ht="14.45" thickTop="1" x14ac:dyDescent="0.25"/>
  </sheetData>
  <mergeCells count="5">
    <mergeCell ref="A5:F5"/>
    <mergeCell ref="A7:D7"/>
    <mergeCell ref="A12:F12"/>
    <mergeCell ref="A14:D14"/>
    <mergeCell ref="A8:D8"/>
  </mergeCells>
  <conditionalFormatting sqref="L5">
    <cfRule type="cellIs" dxfId="0" priority="1" operator="equal">
      <formula>"לא מולאו כל השדות כנדרש"</formula>
    </cfRule>
  </conditionalFormatting>
  <dataValidations count="1">
    <dataValidation type="whole" operator="greaterThanOrEqual" allowBlank="1" showInputMessage="1" showErrorMessage="1" error="יש להזין מספר שלם גדול מ 0" sqref="E14 E7:E8">
      <formula1>1</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4"/>
  <sheetViews>
    <sheetView rightToLeft="1" zoomScale="70" zoomScaleNormal="70" workbookViewId="0">
      <pane ySplit="7" topLeftCell="A26" activePane="bottomLeft" state="frozen"/>
      <selection pane="bottomLeft" activeCell="L7" sqref="L7"/>
    </sheetView>
  </sheetViews>
  <sheetFormatPr defaultRowHeight="14.25" x14ac:dyDescent="0.2"/>
  <cols>
    <col min="1" max="1" width="8.75" customWidth="1"/>
    <col min="2" max="2" width="35.625" customWidth="1"/>
    <col min="3" max="3" width="25.625" customWidth="1"/>
    <col min="4" max="4" width="12.75" customWidth="1"/>
    <col min="5" max="5" width="16.875" style="2" customWidth="1"/>
    <col min="6" max="6" width="16.875" customWidth="1"/>
    <col min="7" max="7" width="35.625" customWidth="1"/>
    <col min="8" max="8" width="0.875" customWidth="1"/>
    <col min="9" max="9" width="16.375" bestFit="1" customWidth="1"/>
  </cols>
  <sheetData>
    <row r="1" spans="1:9" s="22" customFormat="1" ht="21" thickBot="1" x14ac:dyDescent="0.25">
      <c r="A1" s="28" t="s">
        <v>112</v>
      </c>
      <c r="C1" s="23"/>
      <c r="E1" s="192" t="s">
        <v>138</v>
      </c>
      <c r="F1" s="192"/>
      <c r="G1" s="115">
        <v>0.04</v>
      </c>
      <c r="I1" s="33"/>
    </row>
    <row r="2" spans="1:9" s="22" customFormat="1" ht="5.0999999999999996" customHeight="1" thickBot="1" x14ac:dyDescent="0.3">
      <c r="A2" s="28"/>
      <c r="C2" s="23"/>
      <c r="E2" s="116"/>
      <c r="F2" s="116"/>
      <c r="G2" s="117"/>
      <c r="I2" s="33"/>
    </row>
    <row r="3" spans="1:9" s="22" customFormat="1" ht="21" thickBot="1" x14ac:dyDescent="0.25">
      <c r="A3" s="28"/>
      <c r="C3" s="23"/>
      <c r="E3" s="192" t="s">
        <v>139</v>
      </c>
      <c r="F3" s="192"/>
      <c r="G3" s="118">
        <f>(1+G1)^(1/12)-1</f>
        <v>3.2737397821989145E-3</v>
      </c>
      <c r="I3" s="33"/>
    </row>
    <row r="4" spans="1:9" s="22" customFormat="1" ht="21.6" thickBot="1" x14ac:dyDescent="0.3">
      <c r="A4" s="28"/>
      <c r="C4" s="23"/>
      <c r="E4" s="110"/>
    </row>
    <row r="5" spans="1:9" s="13" customFormat="1" ht="44.25" customHeight="1" thickBot="1" x14ac:dyDescent="0.25">
      <c r="A5" s="150" t="s">
        <v>31</v>
      </c>
      <c r="B5" s="151"/>
      <c r="C5" s="151"/>
      <c r="D5" s="151"/>
      <c r="E5" s="151"/>
      <c r="F5" s="151"/>
      <c r="G5" s="152"/>
      <c r="I5" s="34"/>
    </row>
    <row r="6" spans="1:9" ht="14.45" thickBot="1" x14ac:dyDescent="0.3"/>
    <row r="7" spans="1:9" ht="30.75" customHeight="1" thickTop="1" thickBot="1" x14ac:dyDescent="0.25">
      <c r="A7" s="62" t="s">
        <v>1</v>
      </c>
      <c r="B7" s="63" t="s">
        <v>21</v>
      </c>
      <c r="C7" s="63" t="s">
        <v>22</v>
      </c>
      <c r="D7" s="63" t="s">
        <v>23</v>
      </c>
      <c r="E7" s="63" t="s">
        <v>24</v>
      </c>
      <c r="F7" s="63" t="s">
        <v>113</v>
      </c>
      <c r="G7" s="64" t="s">
        <v>9</v>
      </c>
    </row>
    <row r="8" spans="1:9" ht="30" customHeight="1" thickTop="1" thickBot="1" x14ac:dyDescent="0.25">
      <c r="A8" s="19" t="s">
        <v>114</v>
      </c>
      <c r="B8" s="52" t="s">
        <v>128</v>
      </c>
      <c r="C8" s="105">
        <v>5.2</v>
      </c>
      <c r="D8" s="105">
        <v>1</v>
      </c>
      <c r="E8" s="112">
        <f>'סעיף 5.2'!G36</f>
        <v>0</v>
      </c>
      <c r="F8" s="104">
        <f>E8/(1+G1)</f>
        <v>0</v>
      </c>
      <c r="G8" s="108" t="s">
        <v>129</v>
      </c>
    </row>
    <row r="9" spans="1:9" ht="30" customHeight="1" thickBot="1" x14ac:dyDescent="0.25">
      <c r="A9" s="20" t="s">
        <v>115</v>
      </c>
      <c r="B9" s="61" t="s">
        <v>130</v>
      </c>
      <c r="C9" s="58" t="s">
        <v>269</v>
      </c>
      <c r="D9" s="58">
        <v>1</v>
      </c>
      <c r="E9" s="113">
        <f>'סעיף 5.3 ג'!D4</f>
        <v>0</v>
      </c>
      <c r="F9" s="102">
        <f>E9/(1+$G$1)</f>
        <v>0</v>
      </c>
      <c r="G9" s="65"/>
    </row>
    <row r="10" spans="1:9" ht="30" customHeight="1" thickBot="1" x14ac:dyDescent="0.25">
      <c r="A10" s="20" t="s">
        <v>116</v>
      </c>
      <c r="B10" s="61" t="s">
        <v>131</v>
      </c>
      <c r="C10" s="58" t="s">
        <v>269</v>
      </c>
      <c r="D10" s="58">
        <v>1</v>
      </c>
      <c r="E10" s="113">
        <f>'סעיף 5.3 ג'!D5</f>
        <v>0</v>
      </c>
      <c r="F10" s="102">
        <f>E10/(1+$G$1)^2</f>
        <v>0</v>
      </c>
      <c r="G10" s="65"/>
    </row>
    <row r="11" spans="1:9" ht="30" customHeight="1" thickBot="1" x14ac:dyDescent="0.25">
      <c r="A11" s="19" t="s">
        <v>117</v>
      </c>
      <c r="B11" s="61" t="s">
        <v>132</v>
      </c>
      <c r="C11" s="58" t="s">
        <v>269</v>
      </c>
      <c r="D11" s="58">
        <v>1</v>
      </c>
      <c r="E11" s="113">
        <f>'סעיף 5.3 ג'!D6</f>
        <v>0</v>
      </c>
      <c r="F11" s="102">
        <f>E11/(1+$G$1)^3</f>
        <v>0</v>
      </c>
      <c r="G11" s="65"/>
    </row>
    <row r="12" spans="1:9" ht="30" customHeight="1" thickBot="1" x14ac:dyDescent="0.25">
      <c r="A12" s="20" t="s">
        <v>118</v>
      </c>
      <c r="B12" s="61" t="s">
        <v>133</v>
      </c>
      <c r="C12" s="58" t="s">
        <v>269</v>
      </c>
      <c r="D12" s="58">
        <v>1</v>
      </c>
      <c r="E12" s="113">
        <f>'סעיף 5.3 ג'!D7</f>
        <v>0</v>
      </c>
      <c r="F12" s="102">
        <f>E12/(1+$G$1)^4</f>
        <v>0</v>
      </c>
      <c r="G12" s="65"/>
    </row>
    <row r="13" spans="1:9" ht="30" customHeight="1" thickBot="1" x14ac:dyDescent="0.25">
      <c r="A13" s="20" t="s">
        <v>119</v>
      </c>
      <c r="B13" s="61" t="s">
        <v>134</v>
      </c>
      <c r="C13" s="58" t="s">
        <v>269</v>
      </c>
      <c r="D13" s="58">
        <v>1</v>
      </c>
      <c r="E13" s="113">
        <f>'סעיף 5.3 ג'!D8</f>
        <v>0</v>
      </c>
      <c r="F13" s="102">
        <f>E13/(1+$G$1)^5</f>
        <v>0</v>
      </c>
      <c r="G13" s="65"/>
    </row>
    <row r="14" spans="1:9" ht="30" customHeight="1" thickBot="1" x14ac:dyDescent="0.25">
      <c r="A14" s="19" t="s">
        <v>120</v>
      </c>
      <c r="B14" s="61" t="s">
        <v>145</v>
      </c>
      <c r="C14" s="58" t="s">
        <v>269</v>
      </c>
      <c r="D14" s="58">
        <v>1</v>
      </c>
      <c r="E14" s="113">
        <f>'סעיף 5.3 ג'!D9</f>
        <v>0</v>
      </c>
      <c r="F14" s="102">
        <f>E14/(1+$G$1)^6</f>
        <v>0</v>
      </c>
      <c r="G14" s="65"/>
    </row>
    <row r="15" spans="1:9" ht="30" customHeight="1" thickBot="1" x14ac:dyDescent="0.25">
      <c r="A15" s="20" t="s">
        <v>121</v>
      </c>
      <c r="B15" s="61" t="s">
        <v>146</v>
      </c>
      <c r="C15" s="58" t="s">
        <v>269</v>
      </c>
      <c r="D15" s="58">
        <v>1</v>
      </c>
      <c r="E15" s="113">
        <f>'סעיף 5.3 ג'!D10</f>
        <v>0</v>
      </c>
      <c r="F15" s="102">
        <f>E15/(1+$G$1)^7</f>
        <v>0</v>
      </c>
      <c r="G15" s="65"/>
    </row>
    <row r="16" spans="1:9" ht="30" customHeight="1" thickBot="1" x14ac:dyDescent="0.25">
      <c r="A16" s="20" t="s">
        <v>122</v>
      </c>
      <c r="B16" s="61" t="s">
        <v>147</v>
      </c>
      <c r="C16" s="58" t="s">
        <v>269</v>
      </c>
      <c r="D16" s="58">
        <v>1</v>
      </c>
      <c r="E16" s="113">
        <f>'סעיף 5.3 ג'!D11</f>
        <v>0</v>
      </c>
      <c r="F16" s="102">
        <f>E16/(1+$G$1)^8</f>
        <v>0</v>
      </c>
      <c r="G16" s="65"/>
    </row>
    <row r="17" spans="1:9" ht="30" customHeight="1" thickBot="1" x14ac:dyDescent="0.25">
      <c r="A17" s="19" t="s">
        <v>123</v>
      </c>
      <c r="B17" s="61" t="s">
        <v>148</v>
      </c>
      <c r="C17" s="58" t="s">
        <v>269</v>
      </c>
      <c r="D17" s="58">
        <v>1</v>
      </c>
      <c r="E17" s="113">
        <f>'סעיף 5.3 ג'!D12</f>
        <v>0</v>
      </c>
      <c r="F17" s="102">
        <f>E17/(1+$G$1)^9</f>
        <v>0</v>
      </c>
      <c r="G17" s="65"/>
    </row>
    <row r="18" spans="1:9" ht="30" customHeight="1" thickBot="1" x14ac:dyDescent="0.25">
      <c r="A18" s="20" t="s">
        <v>124</v>
      </c>
      <c r="B18" s="61" t="s">
        <v>149</v>
      </c>
      <c r="C18" s="58" t="s">
        <v>269</v>
      </c>
      <c r="D18" s="58">
        <v>1</v>
      </c>
      <c r="E18" s="113">
        <f>'סעיף 5.3 ג'!D13</f>
        <v>0</v>
      </c>
      <c r="F18" s="102">
        <f>E18/(1+$G$1)^10</f>
        <v>0</v>
      </c>
      <c r="G18" s="65"/>
    </row>
    <row r="19" spans="1:9" ht="30" customHeight="1" thickBot="1" x14ac:dyDescent="0.25">
      <c r="A19" s="20" t="s">
        <v>125</v>
      </c>
      <c r="B19" s="61" t="s">
        <v>150</v>
      </c>
      <c r="C19" s="58" t="s">
        <v>269</v>
      </c>
      <c r="D19" s="58">
        <v>1</v>
      </c>
      <c r="E19" s="113">
        <f>'סעיף 5.3 ג'!D14</f>
        <v>0</v>
      </c>
      <c r="F19" s="102">
        <f>E19/(1+$G$1)^11</f>
        <v>0</v>
      </c>
      <c r="G19" s="65"/>
    </row>
    <row r="20" spans="1:9" ht="30" customHeight="1" thickBot="1" x14ac:dyDescent="0.25">
      <c r="A20" s="19" t="s">
        <v>126</v>
      </c>
      <c r="B20" s="61" t="s">
        <v>151</v>
      </c>
      <c r="C20" s="58" t="s">
        <v>269</v>
      </c>
      <c r="D20" s="58">
        <v>1</v>
      </c>
      <c r="E20" s="113">
        <f>'סעיף 5.3 ג'!D15</f>
        <v>0</v>
      </c>
      <c r="F20" s="102">
        <f>E20/(1+$G$1)^12</f>
        <v>0</v>
      </c>
      <c r="G20" s="65"/>
    </row>
    <row r="21" spans="1:9" ht="30" customHeight="1" thickBot="1" x14ac:dyDescent="0.25">
      <c r="A21" s="20" t="s">
        <v>127</v>
      </c>
      <c r="B21" s="61" t="s">
        <v>152</v>
      </c>
      <c r="C21" s="58" t="s">
        <v>269</v>
      </c>
      <c r="D21" s="58">
        <v>1</v>
      </c>
      <c r="E21" s="113">
        <f>'סעיף 5.3 ג'!D16</f>
        <v>0</v>
      </c>
      <c r="F21" s="102">
        <f>E21/(1+$G$1)^13</f>
        <v>0</v>
      </c>
      <c r="G21" s="65"/>
    </row>
    <row r="22" spans="1:9" ht="30" customHeight="1" thickBot="1" x14ac:dyDescent="0.25">
      <c r="A22" s="20" t="s">
        <v>140</v>
      </c>
      <c r="B22" s="61" t="s">
        <v>290</v>
      </c>
      <c r="C22" s="58" t="s">
        <v>269</v>
      </c>
      <c r="D22" s="58">
        <v>1</v>
      </c>
      <c r="E22" s="113">
        <f>'סעיף 5.3 ג'!D17</f>
        <v>0</v>
      </c>
      <c r="F22" s="102">
        <f>E22/(1+$G$1)^14</f>
        <v>0</v>
      </c>
      <c r="G22" s="65"/>
    </row>
    <row r="23" spans="1:9" ht="30" customHeight="1" thickBot="1" x14ac:dyDescent="0.25">
      <c r="A23" s="19" t="s">
        <v>141</v>
      </c>
      <c r="B23" s="61" t="s">
        <v>291</v>
      </c>
      <c r="C23" s="58" t="s">
        <v>269</v>
      </c>
      <c r="D23" s="58">
        <v>1</v>
      </c>
      <c r="E23" s="113">
        <f>'סעיף 5.3 ג'!D18</f>
        <v>0</v>
      </c>
      <c r="F23" s="102">
        <f>E23/(1+$G$1)^15</f>
        <v>0</v>
      </c>
      <c r="G23" s="65"/>
    </row>
    <row r="24" spans="1:9" ht="30" customHeight="1" thickBot="1" x14ac:dyDescent="0.25">
      <c r="A24" s="19" t="s">
        <v>142</v>
      </c>
      <c r="B24" s="61" t="s">
        <v>292</v>
      </c>
      <c r="C24" s="58" t="s">
        <v>269</v>
      </c>
      <c r="D24" s="58">
        <v>1</v>
      </c>
      <c r="E24" s="113">
        <f>'סעיף 5.3 ג'!D19</f>
        <v>0</v>
      </c>
      <c r="F24" s="102">
        <f t="shared" ref="F24:F28" si="0">E24/(1+$G$1)^15</f>
        <v>0</v>
      </c>
      <c r="G24" s="65"/>
    </row>
    <row r="25" spans="1:9" ht="30" customHeight="1" thickBot="1" x14ac:dyDescent="0.25">
      <c r="A25" s="20" t="s">
        <v>143</v>
      </c>
      <c r="B25" s="61" t="s">
        <v>293</v>
      </c>
      <c r="C25" s="58" t="s">
        <v>269</v>
      </c>
      <c r="D25" s="58">
        <v>1</v>
      </c>
      <c r="E25" s="113">
        <f>'סעיף 5.3 ג'!D20</f>
        <v>0</v>
      </c>
      <c r="F25" s="102">
        <f t="shared" si="0"/>
        <v>0</v>
      </c>
      <c r="G25" s="65"/>
    </row>
    <row r="26" spans="1:9" ht="30" customHeight="1" thickBot="1" x14ac:dyDescent="0.25">
      <c r="A26" s="20" t="s">
        <v>144</v>
      </c>
      <c r="B26" s="61" t="s">
        <v>294</v>
      </c>
      <c r="C26" s="58" t="s">
        <v>269</v>
      </c>
      <c r="D26" s="58">
        <v>1</v>
      </c>
      <c r="E26" s="113">
        <f>'סעיף 5.3 ג'!D21</f>
        <v>0</v>
      </c>
      <c r="F26" s="102">
        <f t="shared" si="0"/>
        <v>0</v>
      </c>
      <c r="G26" s="65"/>
    </row>
    <row r="27" spans="1:9" ht="30" customHeight="1" thickBot="1" x14ac:dyDescent="0.25">
      <c r="A27" s="19" t="s">
        <v>285</v>
      </c>
      <c r="B27" s="61" t="s">
        <v>295</v>
      </c>
      <c r="C27" s="58" t="s">
        <v>269</v>
      </c>
      <c r="D27" s="58">
        <v>1</v>
      </c>
      <c r="E27" s="113">
        <f>'סעיף 5.3 ג'!D22</f>
        <v>0</v>
      </c>
      <c r="F27" s="102">
        <f t="shared" si="0"/>
        <v>0</v>
      </c>
      <c r="G27" s="65"/>
    </row>
    <row r="28" spans="1:9" ht="30" customHeight="1" thickBot="1" x14ac:dyDescent="0.25">
      <c r="A28" s="19" t="s">
        <v>286</v>
      </c>
      <c r="B28" s="61" t="s">
        <v>296</v>
      </c>
      <c r="C28" s="58" t="s">
        <v>269</v>
      </c>
      <c r="D28" s="58">
        <v>1</v>
      </c>
      <c r="E28" s="113">
        <f>'סעיף 5.3 ג'!D23</f>
        <v>0</v>
      </c>
      <c r="F28" s="102">
        <f t="shared" si="0"/>
        <v>0</v>
      </c>
      <c r="G28" s="65"/>
    </row>
    <row r="29" spans="1:9" ht="30" customHeight="1" thickBot="1" x14ac:dyDescent="0.25">
      <c r="A29" s="20" t="s">
        <v>287</v>
      </c>
      <c r="B29" s="61" t="s">
        <v>270</v>
      </c>
      <c r="C29" s="58" t="s">
        <v>272</v>
      </c>
      <c r="D29" s="58">
        <v>4</v>
      </c>
      <c r="E29" s="113">
        <f>'סעיף 5.4'!E7</f>
        <v>0</v>
      </c>
      <c r="F29" s="102">
        <f>(D29*E29)/(1+G1)^3</f>
        <v>0</v>
      </c>
      <c r="G29" s="65" t="s">
        <v>135</v>
      </c>
    </row>
    <row r="30" spans="1:9" ht="30" customHeight="1" thickBot="1" x14ac:dyDescent="0.25">
      <c r="A30" s="20" t="s">
        <v>288</v>
      </c>
      <c r="B30" s="61" t="s">
        <v>271</v>
      </c>
      <c r="C30" s="58" t="s">
        <v>273</v>
      </c>
      <c r="D30" s="58">
        <v>4</v>
      </c>
      <c r="E30" s="113">
        <f>'סעיף 5.4'!E8</f>
        <v>0</v>
      </c>
      <c r="F30" s="102">
        <f>(E30*D30)/(1+G1)^3</f>
        <v>0</v>
      </c>
      <c r="G30" s="65" t="s">
        <v>135</v>
      </c>
    </row>
    <row r="31" spans="1:9" ht="30" customHeight="1" thickBot="1" x14ac:dyDescent="0.25">
      <c r="A31" s="19" t="s">
        <v>289</v>
      </c>
      <c r="B31" s="107" t="s">
        <v>136</v>
      </c>
      <c r="C31" s="106" t="s">
        <v>274</v>
      </c>
      <c r="D31" s="106">
        <v>5</v>
      </c>
      <c r="E31" s="114">
        <f>'סעיף 5.4'!E14</f>
        <v>0</v>
      </c>
      <c r="F31" s="103">
        <f>(D31*E31)/(1+G1)^3</f>
        <v>0</v>
      </c>
      <c r="G31" s="109" t="s">
        <v>137</v>
      </c>
    </row>
    <row r="32" spans="1:9" s="38" customFormat="1" ht="14.45" thickBot="1" x14ac:dyDescent="0.3">
      <c r="A32" s="35"/>
      <c r="B32" s="36"/>
      <c r="C32" s="35"/>
      <c r="D32" s="35"/>
      <c r="E32" s="37"/>
      <c r="F32" s="37"/>
      <c r="G32" s="37"/>
      <c r="I32" s="39"/>
    </row>
    <row r="33" spans="3:7" s="15" customFormat="1" ht="30" customHeight="1" thickTop="1" thickBot="1" x14ac:dyDescent="0.25">
      <c r="C33" s="189" t="s">
        <v>32</v>
      </c>
      <c r="D33" s="190"/>
      <c r="E33" s="191"/>
      <c r="F33" s="111">
        <f>SUM(F8:F31)</f>
        <v>0</v>
      </c>
      <c r="G33" s="59"/>
    </row>
    <row r="34" spans="3:7" ht="14.45" thickTop="1" x14ac:dyDescent="0.25"/>
  </sheetData>
  <mergeCells count="4">
    <mergeCell ref="A5:G5"/>
    <mergeCell ref="C33:E33"/>
    <mergeCell ref="E1:F1"/>
    <mergeCell ref="E3:F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dlc_DocId xmlns="e160ae35-a7c5-4e84-aae5-a375e8de8b24">KJYD5ZKS6ZPC-1391491624-36</_dlc_DocId>
    <_dlc_DocIdUrl xmlns="e160ae35-a7c5-4e84-aae5-a375e8de8b24">
      <Url>https://mateor.sharepoint.com/MateorProjects/binui-shikun/_layouts/15/DocIdRedir.aspx?ID=KJYD5ZKS6ZPC-1391491624-36</Url>
      <Description>KJYD5ZKS6ZPC-1391491624-36</Description>
    </_dlc_DocIdUrl>
  </documentManagement>
</p:properties>
</file>

<file path=customXml/item3.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מסמך" ma:contentTypeID="0x010100520A29D9BEED27469B0E8F04221B4C56" ma:contentTypeVersion="2" ma:contentTypeDescription="צור מסמך חדש." ma:contentTypeScope="" ma:versionID="006cd1501d25ff15203c48664da911e1">
  <xsd:schema xmlns:xsd="http://www.w3.org/2001/XMLSchema" xmlns:xs="http://www.w3.org/2001/XMLSchema" xmlns:p="http://schemas.microsoft.com/office/2006/metadata/properties" xmlns:ns2="e160ae35-a7c5-4e84-aae5-a375e8de8b24" xmlns:ns3="c2f5148c-359c-4e1c-a1f0-20a7ff502a56" targetNamespace="http://schemas.microsoft.com/office/2006/metadata/properties" ma:root="true" ma:fieldsID="384f91375d5b83f913ab0e07a98c9bd0" ns2:_="" ns3:_="">
    <xsd:import namespace="e160ae35-a7c5-4e84-aae5-a375e8de8b24"/>
    <xsd:import namespace="c2f5148c-359c-4e1c-a1f0-20a7ff502a56"/>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160ae35-a7c5-4e84-aae5-a375e8de8b24" elementFormDefault="qualified">
    <xsd:import namespace="http://schemas.microsoft.com/office/2006/documentManagement/types"/>
    <xsd:import namespace="http://schemas.microsoft.com/office/infopath/2007/PartnerControls"/>
    <xsd:element name="_dlc_DocId" ma:index="8" nillable="true" ma:displayName="ערך של מזהה מסמך" ma:description="הערך של מזהה המסמך שהוקצה לפריט זה." ma:internalName="_dlc_DocId" ma:readOnly="true">
      <xsd:simpleType>
        <xsd:restriction base="dms:Text"/>
      </xsd:simpleType>
    </xsd:element>
    <xsd:element name="_dlc_DocIdUrl" ma:index="9" nillable="true" ma:displayName="מזהה מסמך" ma:description="קישור קבוע למסמך זה."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c2f5148c-359c-4e1c-a1f0-20a7ff502a5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8F0CF0E-2A61-427D-B815-0AAF1DFF6C58}">
  <ds:schemaRefs>
    <ds:schemaRef ds:uri="http://schemas.microsoft.com/sharepoint/v3/contenttype/forms"/>
  </ds:schemaRefs>
</ds:datastoreItem>
</file>

<file path=customXml/itemProps2.xml><?xml version="1.0" encoding="utf-8"?>
<ds:datastoreItem xmlns:ds="http://schemas.openxmlformats.org/officeDocument/2006/customXml" ds:itemID="{33F57C90-B0EE-45A9-AA08-0D19F6437A6E}">
  <ds:schemaRefs>
    <ds:schemaRef ds:uri="http://schemas.microsoft.com/office/2006/documentManagement/types"/>
    <ds:schemaRef ds:uri="http://schemas.openxmlformats.org/package/2006/metadata/core-properties"/>
    <ds:schemaRef ds:uri="http://purl.org/dc/elements/1.1/"/>
    <ds:schemaRef ds:uri="e160ae35-a7c5-4e84-aae5-a375e8de8b24"/>
    <ds:schemaRef ds:uri="http://schemas.microsoft.com/office/infopath/2007/PartnerControls"/>
    <ds:schemaRef ds:uri="http://www.w3.org/XML/1998/namespace"/>
    <ds:schemaRef ds:uri="http://purl.org/dc/terms/"/>
    <ds:schemaRef ds:uri="c2f5148c-359c-4e1c-a1f0-20a7ff502a56"/>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9FB2C92B-ECA8-4CE5-B30A-8BCE95B06265}">
  <ds:schemaRefs>
    <ds:schemaRef ds:uri="http://schemas.microsoft.com/sharepoint/events"/>
  </ds:schemaRefs>
</ds:datastoreItem>
</file>

<file path=customXml/itemProps4.xml><?xml version="1.0" encoding="utf-8"?>
<ds:datastoreItem xmlns:ds="http://schemas.openxmlformats.org/officeDocument/2006/customXml" ds:itemID="{D79E3056-B593-4E4C-8E26-1B1863AAEC8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160ae35-a7c5-4e84-aae5-a375e8de8b24"/>
    <ds:schemaRef ds:uri="c2f5148c-359c-4e1c-a1f0-20a7ff502a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8</vt:i4>
      </vt:variant>
      <vt:variant>
        <vt:lpstr>טווחים בעלי שם</vt:lpstr>
      </vt:variant>
      <vt:variant>
        <vt:i4>3</vt:i4>
      </vt:variant>
    </vt:vector>
  </HeadingPairs>
  <TitlesOfParts>
    <vt:vector size="11" baseType="lpstr">
      <vt:lpstr>מקרא</vt:lpstr>
      <vt:lpstr>טבלה 5.1.1</vt:lpstr>
      <vt:lpstr>סעיף 5.2</vt:lpstr>
      <vt:lpstr>סעיף 5.3 א</vt:lpstr>
      <vt:lpstr>סעיף 5.3 ב</vt:lpstr>
      <vt:lpstr>סעיף 5.3 ג</vt:lpstr>
      <vt:lpstr>סעיף 5.4</vt:lpstr>
      <vt:lpstr>סעיף 5.5</vt:lpstr>
      <vt:lpstr>'סעיף 5.2'!_Ref319924533</vt:lpstr>
      <vt:lpstr>'סעיף 5.2'!_Ref454813694</vt:lpstr>
      <vt:lpstr>'סעיף 5.3 א'!_Toc54878998</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Doron</dc:creator>
  <cp:lastModifiedBy>NiritY</cp:lastModifiedBy>
  <dcterms:created xsi:type="dcterms:W3CDTF">2015-02-04T14:31:53Z</dcterms:created>
  <dcterms:modified xsi:type="dcterms:W3CDTF">2018-05-14T06:34:33Z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0x010100520A29D9BEED27469B0E8F04221B4C56</vt:lpwstr>
  </property>
  <property fmtid="{D5CDD505-2E9C-101B-9397-08002B2CF9AE}" pid="3" name="_dlc_DocIdItemGuid">
    <vt:lpwstr>b91877ab-8cc8-46f8-a90b-8abaeca5ba53</vt:lpwstr>
  </property>
</Properties>
</file>